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C:\Users\mitsa\Documents\TEESlab\Projects\Enpor\ENPOR split incentives tool\Update\"/>
    </mc:Choice>
  </mc:AlternateContent>
  <xr:revisionPtr revIDLastSave="0" documentId="13_ncr:1_{D74C14ED-7521-4A40-A5D9-77F9A3E69E40}" xr6:coauthVersionLast="47" xr6:coauthVersionMax="47" xr10:uidLastSave="{00000000-0000-0000-0000-000000000000}"/>
  <bookViews>
    <workbookView xWindow="-110" yWindow="-110" windowWidth="19420" windowHeight="10420" xr2:uid="{00000000-000D-0000-FFFF-FFFF00000000}"/>
  </bookViews>
  <sheets>
    <sheet name="Start" sheetId="12" r:id="rId1"/>
    <sheet name="Assumptions" sheetId="11" r:id="rId2"/>
    <sheet name="Assumptions_hidden" sheetId="13" state="hidden" r:id="rId3"/>
    <sheet name="Benefits_Calculation " sheetId="10" r:id="rId4"/>
  </sheets>
  <definedNames>
    <definedName name="_Hlk56671084" localSheetId="0">Start!$N$6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13" l="1"/>
  <c r="D11" i="11"/>
  <c r="C6" i="13"/>
  <c r="D17" i="11" s="1"/>
  <c r="C5" i="13"/>
  <c r="D16" i="11" s="1"/>
  <c r="C41" i="13"/>
  <c r="C40" i="13"/>
  <c r="C30" i="13"/>
  <c r="C29" i="13"/>
  <c r="C20" i="13"/>
  <c r="C19" i="13"/>
  <c r="C68" i="13" l="1"/>
  <c r="I33" i="13"/>
  <c r="C3" i="13"/>
  <c r="D32" i="11"/>
  <c r="C57" i="13" s="1"/>
  <c r="D31" i="11"/>
  <c r="D30" i="11"/>
  <c r="D29" i="11"/>
  <c r="D26" i="11"/>
  <c r="D25" i="11"/>
  <c r="D22" i="11"/>
  <c r="D21" i="11"/>
  <c r="D20" i="11"/>
  <c r="D19" i="11"/>
  <c r="D18" i="11"/>
  <c r="N28" i="13"/>
  <c r="L28" i="13"/>
  <c r="N27" i="13"/>
  <c r="L27" i="13"/>
  <c r="N26" i="13"/>
  <c r="L26" i="13"/>
  <c r="N25" i="13"/>
  <c r="L25" i="13"/>
  <c r="N24" i="13"/>
  <c r="L24" i="13"/>
  <c r="N23" i="13"/>
  <c r="L23" i="13"/>
  <c r="N22" i="13"/>
  <c r="L22" i="13"/>
  <c r="K8" i="13" l="1"/>
  <c r="L8" i="13" s="1"/>
  <c r="K9" i="13"/>
  <c r="L9" i="13" s="1"/>
  <c r="K10" i="13"/>
  <c r="L10" i="13" s="1"/>
  <c r="K11" i="13"/>
  <c r="L11" i="13" s="1"/>
  <c r="K12" i="13"/>
  <c r="L12" i="13" s="1"/>
  <c r="K13" i="13"/>
  <c r="L13" i="13" s="1"/>
  <c r="K14" i="13"/>
  <c r="L14" i="13" s="1"/>
  <c r="C4" i="13"/>
  <c r="D10" i="10"/>
  <c r="D9" i="10"/>
  <c r="D4" i="10"/>
  <c r="D3" i="10"/>
  <c r="D13" i="10"/>
  <c r="D8" i="10"/>
  <c r="D2" i="10"/>
  <c r="C13" i="13" l="1"/>
  <c r="C21" i="13" s="1"/>
  <c r="C14" i="13"/>
  <c r="C63" i="13"/>
  <c r="C51" i="13"/>
  <c r="D24" i="11"/>
  <c r="C31" i="13" l="1"/>
  <c r="C53" i="13"/>
  <c r="C22" i="13"/>
  <c r="C54" i="13"/>
  <c r="C43" i="13"/>
  <c r="C32" i="13"/>
  <c r="D23" i="11"/>
  <c r="C42" i="13" s="1"/>
  <c r="C65" i="13" s="1"/>
  <c r="C12" i="13"/>
  <c r="C25" i="13" s="1"/>
  <c r="C10" i="13"/>
  <c r="C9" i="13"/>
  <c r="C7" i="13"/>
  <c r="C58" i="13" l="1"/>
  <c r="C55" i="13"/>
  <c r="C66" i="13"/>
  <c r="C70" i="13" s="1"/>
  <c r="C8" i="13"/>
  <c r="C15" i="13"/>
  <c r="C36" i="13" l="1"/>
  <c r="C45" i="13" s="1"/>
  <c r="C69" i="13" s="1"/>
  <c r="J50" i="13" s="1"/>
  <c r="E19" i="10" s="1"/>
  <c r="C67" i="13"/>
  <c r="C44" i="13"/>
  <c r="C46" i="13"/>
  <c r="C59" i="13"/>
  <c r="C37" i="13"/>
  <c r="C26" i="13"/>
  <c r="C27" i="13" s="1"/>
  <c r="C23" i="13"/>
  <c r="C33" i="13"/>
  <c r="C38" i="13" l="1"/>
  <c r="C47" i="13"/>
  <c r="B5" i="10"/>
  <c r="B11" i="10"/>
  <c r="C71" i="13"/>
  <c r="E20" i="10" l="1"/>
  <c r="E24" i="10" s="1"/>
  <c r="E21" i="10"/>
  <c r="E25" i="10" s="1"/>
  <c r="D14" i="10"/>
  <c r="F14" i="10" s="1"/>
  <c r="F5" i="10" l="1"/>
  <c r="E16" i="10" l="1"/>
  <c r="F11" i="10"/>
  <c r="E27" i="10" l="1"/>
  <c r="E30" i="10" s="1"/>
  <c r="E17" i="10"/>
  <c r="E28" i="10" s="1"/>
  <c r="E31" i="10" s="1"/>
  <c r="E33" i="10" l="1"/>
  <c r="C12" i="11" s="1"/>
</calcChain>
</file>

<file path=xl/sharedStrings.xml><?xml version="1.0" encoding="utf-8"?>
<sst xmlns="http://schemas.openxmlformats.org/spreadsheetml/2006/main" count="196" uniqueCount="135">
  <si>
    <t>Household category</t>
  </si>
  <si>
    <t>Investment's lifetime (years)</t>
  </si>
  <si>
    <t>Multiple benefits</t>
  </si>
  <si>
    <t>monthly basis</t>
  </si>
  <si>
    <t>Energy efficiency scenarios</t>
  </si>
  <si>
    <t xml:space="preserve">Household characteristics </t>
  </si>
  <si>
    <t xml:space="preserve">Country </t>
  </si>
  <si>
    <t xml:space="preserve">Annual Energy Savings (€) due to </t>
  </si>
  <si>
    <t xml:space="preserve">NPV of the Landlord benefit-Property value increase </t>
  </si>
  <si>
    <t xml:space="preserve">NPV of the Tenant Benefits - Energy Savings </t>
  </si>
  <si>
    <t xml:space="preserve">NPV of the Tenant Benefits - Multiple benefits </t>
  </si>
  <si>
    <t xml:space="preserve">NPV of Multiple Benefits (€) due to </t>
  </si>
  <si>
    <t>Greece</t>
  </si>
  <si>
    <t>Disclaimer: This work has received funding from the European Union's Horizon 2020 research and innovation programme (Grant agreement 889385, ENPOR project).The content of the tool does not necessarily reflect the views of the EC. The simulation model is provided for free use and is for non-binding. Therefore, no guarantee or liability is assumed for the correctness, completeness and topicality of the content provided. The content provided is used at the user's own risk.</t>
  </si>
  <si>
    <t>Step 1</t>
  </si>
  <si>
    <t>Step 2</t>
  </si>
  <si>
    <t>Energy product- Heating source</t>
  </si>
  <si>
    <t>Energy product price- Heating</t>
  </si>
  <si>
    <t>Energy product- Cooling and other uses source</t>
  </si>
  <si>
    <t>Energy product price- Cooling and other uses</t>
  </si>
  <si>
    <t>Construction year</t>
  </si>
  <si>
    <t>Current situation</t>
  </si>
  <si>
    <t>Final energy consumption (kWh) - Cooling</t>
  </si>
  <si>
    <t>Energy saving rate (%) - Heating</t>
  </si>
  <si>
    <t>Thermal Insulation</t>
  </si>
  <si>
    <t>Heat Pump</t>
  </si>
  <si>
    <t>Windows upgrade &amp; Thermal insulation</t>
  </si>
  <si>
    <t>Windows upgrade &amp; Thermal insulation &amp; Heat pump</t>
  </si>
  <si>
    <t>Croatia</t>
  </si>
  <si>
    <t>Estonia</t>
  </si>
  <si>
    <t>Austria</t>
  </si>
  <si>
    <t>Netherlands</t>
  </si>
  <si>
    <t>Italy</t>
  </si>
  <si>
    <t xml:space="preserve">Final energy consumption (kWh) - Heating </t>
  </si>
  <si>
    <t>Energy saving rate (%) - Cooling</t>
  </si>
  <si>
    <t>Final energy saving (kWh) - Heating</t>
  </si>
  <si>
    <t>Final energy saving (kWh) - Cooling</t>
  </si>
  <si>
    <t xml:space="preserve">Final Energy Saving (kWh) </t>
  </si>
  <si>
    <t>Intervention implementation costs (€)</t>
  </si>
  <si>
    <t>Cost savings (€)</t>
  </si>
  <si>
    <t>Simple repayment period (years)</t>
  </si>
  <si>
    <t>Windows surface (%)</t>
  </si>
  <si>
    <t>Germany</t>
  </si>
  <si>
    <t>Electricity</t>
  </si>
  <si>
    <t xml:space="preserve">https://data.jrc.ec.europa.eu/dataset/919df040-0252-4e4e-ad82-c054896e1641 </t>
  </si>
  <si>
    <t xml:space="preserve">https://www.odyssee-mure.eu/publications/efficiency-by-sector/households/average-energy-consumption-dwelling.html </t>
  </si>
  <si>
    <t xml:space="preserve">https://www.epa.gov/energy/greenhouse-gases-equivalencies-calculator-calculations-and-references#:~:text=The%20average%20carbon%20dioxide%20coefficient,cubic%20foot%20(EIA%202022) </t>
  </si>
  <si>
    <t xml:space="preserve">https://www.carbonindependent.org/15.html#:~:text=The%20CO2%20emissions%20from%20the,per%20kWh)%20%5B8%5D </t>
  </si>
  <si>
    <t>Heating oil price (€/kWh)</t>
  </si>
  <si>
    <t xml:space="preserve">https://energy.ec.europa.eu/data-and-analysis/weekly-oil-bulletin_en </t>
  </si>
  <si>
    <t>Natural gas price (€/kWh)</t>
  </si>
  <si>
    <t xml:space="preserve">https://ec.europa.eu/eurostat/statistics-explained/index.php?title=Natural_gas_price_statistics </t>
  </si>
  <si>
    <t>Electricity price (€/kWh)</t>
  </si>
  <si>
    <t>https://ec.europa.eu/eurostat/statistics-explained/index.php?title=Electricity_price_statistics</t>
  </si>
  <si>
    <t xml:space="preserve">COP </t>
  </si>
  <si>
    <t>EER</t>
  </si>
  <si>
    <t>Fossil fuel boiler coefficient factor</t>
  </si>
  <si>
    <t xml:space="preserve">Split-units efficiency </t>
  </si>
  <si>
    <t>Unit implementation cost of interventions (€/kW)</t>
  </si>
  <si>
    <t>Power of the heating system after the implementation of the interventions (kW)</t>
  </si>
  <si>
    <t>Energy efficiency scenario</t>
  </si>
  <si>
    <t>Windows Upgrade</t>
  </si>
  <si>
    <t>Step 3</t>
  </si>
  <si>
    <t xml:space="preserve">https://www.odyssee-mure.eu/publications/efficiency-by-sector/households/heating-consumption-per-m2.html </t>
  </si>
  <si>
    <t>Dwelling consumption (kWh)</t>
  </si>
  <si>
    <t>Average Consumption per dwelling (kWh) - not used for validation</t>
  </si>
  <si>
    <t>Overall energy consumption in households (TJ)</t>
  </si>
  <si>
    <t>Space heating energy consumption (TJ)</t>
  </si>
  <si>
    <t>Percentage of space heating energy consumption (%)</t>
  </si>
  <si>
    <t>Space cooling energy consumption (TJ)</t>
  </si>
  <si>
    <t>Percentage of space cooling energy consumption (%)</t>
  </si>
  <si>
    <t xml:space="preserve"> https://ec.europa.eu/eurostat/databrowser/view/NRG_D_HHQ/default/table?lang=en     </t>
  </si>
  <si>
    <t>Final energy consumption for heating and cooling (kWh)</t>
  </si>
  <si>
    <t>Windows surface</t>
  </si>
  <si>
    <t xml:space="preserve">Windows upgrade: Energy saving rate (%) heating </t>
  </si>
  <si>
    <t>Windows upgrade: Energy saving rate (%) cooling</t>
  </si>
  <si>
    <t xml:space="preserve">Thermal insulation: Energy saving rate (%) heating </t>
  </si>
  <si>
    <t xml:space="preserve">Windows upgrade &amp; Thermal Insulation : Energy saving rate (%) heating </t>
  </si>
  <si>
    <t xml:space="preserve">Windows upgrade &amp; Thermal Insulation : Energy saving rate (%) cooling </t>
  </si>
  <si>
    <t>Thermal Insulation: Energy saving rate (%) cooling</t>
  </si>
  <si>
    <t>Heat Pump: COP</t>
  </si>
  <si>
    <t>Heat Pump: EER</t>
  </si>
  <si>
    <t xml:space="preserve">Technical characteristics </t>
  </si>
  <si>
    <t xml:space="preserve">Intervention costs </t>
  </si>
  <si>
    <t>Heat Pump: Unit implementation cost of interventions (€/kW)</t>
  </si>
  <si>
    <t>Investment parameters</t>
  </si>
  <si>
    <t xml:space="preserve">Benefits calculation </t>
  </si>
  <si>
    <t>Please insert the requested information for the case under study</t>
  </si>
  <si>
    <t>The user can choose either to proceed with these data, which are based on specific assumptions, or insert more detailed data for the specific case study- if avaiable</t>
  </si>
  <si>
    <t>Oil</t>
  </si>
  <si>
    <t>1981-2010</t>
  </si>
  <si>
    <t>Windows upgrade</t>
  </si>
  <si>
    <t>Thermal insulation</t>
  </si>
  <si>
    <t>Before 1981</t>
  </si>
  <si>
    <t>Energy saving rate (%)</t>
  </si>
  <si>
    <t>After 2010</t>
  </si>
  <si>
    <t xml:space="preserve">Proposed assumptions based on the dwelling's characteristics (i.e., country, construction year, etc.) and the chosen energy efficiency scenario </t>
  </si>
  <si>
    <t>Windows Upgrade &amp; Thermal Insulation &amp; Heat Pump</t>
  </si>
  <si>
    <t>Intervention implementation cost</t>
  </si>
  <si>
    <t xml:space="preserve">Landlord's participation in the investment </t>
  </si>
  <si>
    <t xml:space="preserve">Tenant's participation in the investment </t>
  </si>
  <si>
    <t>(calculated automatically)</t>
  </si>
  <si>
    <t>Costs calculation</t>
  </si>
  <si>
    <t>NPV of the total Landlords' benefits (€)</t>
  </si>
  <si>
    <t>NPV of the total Tenants' benefits (€)</t>
  </si>
  <si>
    <t>Total intervention cost (€)</t>
  </si>
  <si>
    <t>Monthly impact due to landlord participation in the investment (MIPI)</t>
  </si>
  <si>
    <t>Monthly impact due to tenant participation in the investment (MIPI)</t>
  </si>
  <si>
    <t>Monthly impact in rental price due to landlord's benefits (MIB)</t>
  </si>
  <si>
    <t>Monthly impact in rental price due to tenant's benefits (MIB)</t>
  </si>
  <si>
    <t xml:space="preserve">Monthly impact in rental price due to landlord's benefits and participation in the investment </t>
  </si>
  <si>
    <t xml:space="preserve">Monthly impact in rental price due to tenant's benefits and participation in the investment </t>
  </si>
  <si>
    <t>Overall monthly impact in rental price</t>
  </si>
  <si>
    <r>
      <t xml:space="preserve">Please choose the energy efficiency scenario and landlord's participation in the investment for the case under study-
The analysis is based on realistic scenarios, </t>
    </r>
    <r>
      <rPr>
        <b/>
        <u/>
        <sz val="14"/>
        <color rgb="FFFF0000"/>
        <rFont val="Calibri"/>
        <family val="2"/>
        <scheme val="minor"/>
      </rPr>
      <t>thus it does not consider the case where the landlord does not participate in the investment at all!</t>
    </r>
  </si>
  <si>
    <r>
      <t>Building area (m</t>
    </r>
    <r>
      <rPr>
        <b/>
        <vertAlign val="superscript"/>
        <sz val="14"/>
        <color theme="1"/>
        <rFont val="Calibri"/>
        <family val="2"/>
        <scheme val="minor"/>
      </rPr>
      <t>2</t>
    </r>
    <r>
      <rPr>
        <b/>
        <sz val="14"/>
        <color theme="1"/>
        <rFont val="Calibri"/>
        <family val="2"/>
        <scheme val="minor"/>
      </rPr>
      <t>)</t>
    </r>
  </si>
  <si>
    <r>
      <t>Heating system power (kW/m</t>
    </r>
    <r>
      <rPr>
        <b/>
        <vertAlign val="superscript"/>
        <sz val="14"/>
        <color theme="1"/>
        <rFont val="Calibri"/>
        <family val="2"/>
        <scheme val="minor"/>
      </rPr>
      <t>2</t>
    </r>
    <r>
      <rPr>
        <b/>
        <sz val="14"/>
        <color theme="1"/>
        <rFont val="Calibri"/>
        <family val="2"/>
        <scheme val="minor"/>
      </rPr>
      <t>)</t>
    </r>
  </si>
  <si>
    <r>
      <t>Cooling system power (kW/m</t>
    </r>
    <r>
      <rPr>
        <b/>
        <vertAlign val="superscript"/>
        <sz val="14"/>
        <color theme="1"/>
        <rFont val="Calibri"/>
        <family val="2"/>
        <scheme val="minor"/>
      </rPr>
      <t>2</t>
    </r>
    <r>
      <rPr>
        <b/>
        <sz val="14"/>
        <color theme="1"/>
        <rFont val="Calibri"/>
        <family val="2"/>
        <scheme val="minor"/>
      </rPr>
      <t>)</t>
    </r>
  </si>
  <si>
    <r>
      <t>Windows Upgrade: Unit implementation cost of interventions (€/m</t>
    </r>
    <r>
      <rPr>
        <b/>
        <vertAlign val="superscript"/>
        <sz val="14"/>
        <color theme="1"/>
        <rFont val="Calibri"/>
        <family val="2"/>
        <scheme val="minor"/>
      </rPr>
      <t>2</t>
    </r>
    <r>
      <rPr>
        <b/>
        <sz val="14"/>
        <color theme="1"/>
        <rFont val="Calibri"/>
        <family val="2"/>
        <scheme val="minor"/>
      </rPr>
      <t>)</t>
    </r>
  </si>
  <si>
    <r>
      <t>Thermal Insulation: Unit implementation cost of interventions (€/m</t>
    </r>
    <r>
      <rPr>
        <b/>
        <vertAlign val="superscript"/>
        <sz val="14"/>
        <color theme="1"/>
        <rFont val="Calibri"/>
        <family val="2"/>
        <scheme val="minor"/>
      </rPr>
      <t>2</t>
    </r>
    <r>
      <rPr>
        <b/>
        <sz val="14"/>
        <color theme="1"/>
        <rFont val="Calibri"/>
        <family val="2"/>
        <scheme val="minor"/>
      </rPr>
      <t>): external walls</t>
    </r>
  </si>
  <si>
    <r>
      <t>Thermal Insulation: Unit implementation cost of interventions (€/m</t>
    </r>
    <r>
      <rPr>
        <b/>
        <vertAlign val="superscript"/>
        <sz val="14"/>
        <color theme="1"/>
        <rFont val="Calibri"/>
        <family val="2"/>
        <scheme val="minor"/>
      </rPr>
      <t>2</t>
    </r>
    <r>
      <rPr>
        <b/>
        <sz val="14"/>
        <color theme="1"/>
        <rFont val="Calibri"/>
        <family val="2"/>
        <scheme val="minor"/>
      </rPr>
      <t>): ceiling</t>
    </r>
  </si>
  <si>
    <r>
      <t xml:space="preserve">Discount rate (%) </t>
    </r>
    <r>
      <rPr>
        <sz val="14"/>
        <color theme="1"/>
        <rFont val="Calibri"/>
        <family val="2"/>
        <scheme val="minor"/>
      </rPr>
      <t>(European average)</t>
    </r>
  </si>
  <si>
    <r>
      <t>Area of heated space (m</t>
    </r>
    <r>
      <rPr>
        <b/>
        <vertAlign val="superscript"/>
        <sz val="14"/>
        <color theme="1"/>
        <rFont val="Calibri"/>
        <family val="2"/>
        <scheme val="minor"/>
      </rPr>
      <t>2</t>
    </r>
    <r>
      <rPr>
        <b/>
        <sz val="14"/>
        <color theme="1"/>
        <rFont val="Calibri"/>
        <family val="2"/>
        <scheme val="minor"/>
      </rPr>
      <t>)</t>
    </r>
  </si>
  <si>
    <r>
      <t>External wall surface (m</t>
    </r>
    <r>
      <rPr>
        <b/>
        <vertAlign val="superscript"/>
        <sz val="14"/>
        <color theme="1"/>
        <rFont val="Calibri"/>
        <family val="2"/>
        <scheme val="minor"/>
      </rPr>
      <t>2</t>
    </r>
    <r>
      <rPr>
        <b/>
        <sz val="14"/>
        <color theme="1"/>
        <rFont val="Calibri"/>
        <family val="2"/>
        <scheme val="minor"/>
      </rPr>
      <t>)</t>
    </r>
  </si>
  <si>
    <r>
      <t>Ceiling surface  (m</t>
    </r>
    <r>
      <rPr>
        <b/>
        <vertAlign val="superscript"/>
        <sz val="14"/>
        <color theme="1"/>
        <rFont val="Calibri"/>
        <family val="2"/>
        <scheme val="minor"/>
      </rPr>
      <t>2</t>
    </r>
    <r>
      <rPr>
        <b/>
        <sz val="14"/>
        <color theme="1"/>
        <rFont val="Calibri"/>
        <family val="2"/>
        <scheme val="minor"/>
      </rPr>
      <t>)</t>
    </r>
  </si>
  <si>
    <r>
      <t>Surface in contact with the ground (m</t>
    </r>
    <r>
      <rPr>
        <b/>
        <vertAlign val="superscript"/>
        <sz val="14"/>
        <color theme="1"/>
        <rFont val="Calibri"/>
        <family val="2"/>
        <scheme val="minor"/>
      </rPr>
      <t>2</t>
    </r>
    <r>
      <rPr>
        <b/>
        <sz val="14"/>
        <color theme="1"/>
        <rFont val="Calibri"/>
        <family val="2"/>
        <scheme val="minor"/>
      </rPr>
      <t>)</t>
    </r>
  </si>
  <si>
    <r>
      <t>Windows surface (m</t>
    </r>
    <r>
      <rPr>
        <b/>
        <vertAlign val="superscript"/>
        <sz val="14"/>
        <color theme="1"/>
        <rFont val="Calibri"/>
        <family val="2"/>
        <scheme val="minor"/>
      </rPr>
      <t>2</t>
    </r>
    <r>
      <rPr>
        <b/>
        <sz val="14"/>
        <color theme="1"/>
        <rFont val="Calibri"/>
        <family val="2"/>
        <scheme val="minor"/>
      </rPr>
      <t>)</t>
    </r>
  </si>
  <si>
    <r>
      <t>Unit implementation cost of interventions (€/m</t>
    </r>
    <r>
      <rPr>
        <b/>
        <vertAlign val="superscript"/>
        <sz val="14"/>
        <color theme="1"/>
        <rFont val="Calibri"/>
        <family val="2"/>
        <scheme val="minor"/>
      </rPr>
      <t>2</t>
    </r>
    <r>
      <rPr>
        <b/>
        <sz val="14"/>
        <color theme="1"/>
        <rFont val="Calibri"/>
        <family val="2"/>
        <scheme val="minor"/>
      </rPr>
      <t>)</t>
    </r>
  </si>
  <si>
    <r>
      <t>Unit implementation cost of interventions (€/m</t>
    </r>
    <r>
      <rPr>
        <b/>
        <vertAlign val="superscript"/>
        <sz val="14"/>
        <color theme="1"/>
        <rFont val="Calibri"/>
        <family val="2"/>
        <scheme val="minor"/>
      </rPr>
      <t>2</t>
    </r>
    <r>
      <rPr>
        <b/>
        <sz val="14"/>
        <color theme="1"/>
        <rFont val="Calibri"/>
        <family val="2"/>
        <scheme val="minor"/>
      </rPr>
      <t>)- externall walls</t>
    </r>
  </si>
  <si>
    <r>
      <t>Unit implementation cost of interventions (€/m</t>
    </r>
    <r>
      <rPr>
        <b/>
        <vertAlign val="superscript"/>
        <sz val="14"/>
        <color theme="1"/>
        <rFont val="Calibri"/>
        <family val="2"/>
        <scheme val="minor"/>
      </rPr>
      <t>2</t>
    </r>
    <r>
      <rPr>
        <b/>
        <sz val="14"/>
        <color theme="1"/>
        <rFont val="Calibri"/>
        <family val="2"/>
        <scheme val="minor"/>
      </rPr>
      <t>)- ceiling</t>
    </r>
  </si>
  <si>
    <r>
      <t>Average Heating Consumption per m</t>
    </r>
    <r>
      <rPr>
        <b/>
        <vertAlign val="superscript"/>
        <sz val="14"/>
        <color theme="1"/>
        <rFont val="Calibri"/>
        <family val="2"/>
        <scheme val="minor"/>
      </rPr>
      <t xml:space="preserve">2 </t>
    </r>
    <r>
      <rPr>
        <b/>
        <sz val="14"/>
        <color theme="1"/>
        <rFont val="Calibri"/>
        <family val="2"/>
        <scheme val="minor"/>
      </rPr>
      <t>(kWh/m</t>
    </r>
    <r>
      <rPr>
        <b/>
        <vertAlign val="superscript"/>
        <sz val="14"/>
        <color theme="1"/>
        <rFont val="Calibri"/>
        <family val="2"/>
        <scheme val="minor"/>
      </rPr>
      <t>2</t>
    </r>
    <r>
      <rPr>
        <b/>
        <sz val="14"/>
        <color theme="1"/>
        <rFont val="Calibri"/>
        <family val="2"/>
        <scheme val="minor"/>
      </rPr>
      <t>)</t>
    </r>
  </si>
  <si>
    <r>
      <t xml:space="preserve">Average Heating Consumption </t>
    </r>
    <r>
      <rPr>
        <b/>
        <vertAlign val="superscript"/>
        <sz val="14"/>
        <color theme="1"/>
        <rFont val="Calibri"/>
        <family val="2"/>
        <scheme val="minor"/>
      </rPr>
      <t xml:space="preserve"> </t>
    </r>
    <r>
      <rPr>
        <b/>
        <sz val="14"/>
        <color theme="1"/>
        <rFont val="Calibri"/>
        <family val="2"/>
        <scheme val="minor"/>
      </rPr>
      <t>(kWh)</t>
    </r>
  </si>
  <si>
    <r>
      <t>Electricity emission factor (kgCO</t>
    </r>
    <r>
      <rPr>
        <b/>
        <vertAlign val="subscript"/>
        <sz val="14"/>
        <color theme="1"/>
        <rFont val="Calibri"/>
        <family val="2"/>
        <scheme val="minor"/>
      </rPr>
      <t>2</t>
    </r>
    <r>
      <rPr>
        <b/>
        <sz val="14"/>
        <color theme="1"/>
        <rFont val="Calibri"/>
        <family val="2"/>
        <scheme val="minor"/>
      </rPr>
      <t>/kWh)</t>
    </r>
  </si>
  <si>
    <r>
      <t>Heating oil emission factor (kgCO</t>
    </r>
    <r>
      <rPr>
        <b/>
        <vertAlign val="subscript"/>
        <sz val="14"/>
        <color theme="1"/>
        <rFont val="Calibri"/>
        <family val="2"/>
        <scheme val="minor"/>
      </rPr>
      <t>2</t>
    </r>
    <r>
      <rPr>
        <b/>
        <sz val="14"/>
        <color theme="1"/>
        <rFont val="Calibri"/>
        <family val="2"/>
        <scheme val="minor"/>
      </rPr>
      <t>/kWh)</t>
    </r>
  </si>
  <si>
    <r>
      <t>Natural Gas emission factor (kgCO</t>
    </r>
    <r>
      <rPr>
        <b/>
        <vertAlign val="subscript"/>
        <sz val="14"/>
        <color theme="1"/>
        <rFont val="Calibri"/>
        <family val="2"/>
        <scheme val="minor"/>
      </rPr>
      <t>2</t>
    </r>
    <r>
      <rPr>
        <b/>
        <sz val="14"/>
        <color theme="1"/>
        <rFont val="Calibri"/>
        <family val="2"/>
        <scheme val="minor"/>
      </rPr>
      <t>/kWh)</t>
    </r>
  </si>
  <si>
    <t>Monthly impact in rental price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</si>
</sst>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
    <numFmt numFmtId="167" formatCode="0.0000"/>
    <numFmt numFmtId="168" formatCode="0.000"/>
    <numFmt numFmtId="169" formatCode="#,##0.000"/>
  </numFmts>
  <fonts count="26" x14ac:knownFonts="1">
    <font>
      <sz val="11"/>
      <color theme="1"/>
      <name val="Calibri"/>
      <family val="2"/>
      <charset val="161"/>
      <scheme val="minor"/>
    </font>
    <font>
      <b/>
      <sz val="11"/>
      <color theme="1"/>
      <name val="Calibri"/>
      <family val="2"/>
      <scheme val="minor"/>
    </font>
    <font>
      <b/>
      <sz val="14"/>
      <color theme="1"/>
      <name val="Calibri"/>
      <family val="2"/>
      <scheme val="minor"/>
    </font>
    <font>
      <sz val="14"/>
      <color theme="1"/>
      <name val="Calibri"/>
      <family val="2"/>
      <scheme val="minor"/>
    </font>
    <font>
      <sz val="8"/>
      <color theme="1"/>
      <name val="Calibri"/>
      <family val="2"/>
      <scheme val="minor"/>
    </font>
    <font>
      <sz val="11"/>
      <color rgb="FFFF0000"/>
      <name val="Calibri"/>
      <family val="2"/>
      <charset val="161"/>
      <scheme val="minor"/>
    </font>
    <font>
      <sz val="11"/>
      <color theme="1"/>
      <name val="Calibri"/>
      <family val="2"/>
      <scheme val="minor"/>
    </font>
    <font>
      <b/>
      <sz val="11"/>
      <color rgb="FFFF0000"/>
      <name val="Calibri"/>
      <family val="2"/>
      <scheme val="minor"/>
    </font>
    <font>
      <b/>
      <sz val="8"/>
      <color theme="1"/>
      <name val="Calibri"/>
      <family val="2"/>
      <scheme val="minor"/>
    </font>
    <font>
      <sz val="9"/>
      <color theme="1"/>
      <name val="Calibri"/>
      <family val="2"/>
      <scheme val="minor"/>
    </font>
    <font>
      <sz val="9"/>
      <color rgb="FF3C4043"/>
      <name val="Roboto"/>
    </font>
    <font>
      <u/>
      <sz val="11"/>
      <color theme="10"/>
      <name val="Calibri"/>
      <family val="2"/>
      <charset val="161"/>
      <scheme val="minor"/>
    </font>
    <font>
      <b/>
      <sz val="14"/>
      <color rgb="FFFF0000"/>
      <name val="Calibri"/>
      <family val="2"/>
      <scheme val="minor"/>
    </font>
    <font>
      <b/>
      <sz val="12"/>
      <color theme="1"/>
      <name val="Calibri"/>
      <family val="2"/>
      <scheme val="minor"/>
    </font>
    <font>
      <sz val="11"/>
      <color theme="1"/>
      <name val="Calibri"/>
      <family val="2"/>
      <charset val="161"/>
      <scheme val="minor"/>
    </font>
    <font>
      <b/>
      <sz val="18"/>
      <color theme="1"/>
      <name val="Calibri"/>
      <family val="2"/>
      <scheme val="minor"/>
    </font>
    <font>
      <b/>
      <sz val="26"/>
      <color theme="1"/>
      <name val="Calibri"/>
      <family val="2"/>
      <scheme val="minor"/>
    </font>
    <font>
      <b/>
      <sz val="22"/>
      <color rgb="FFFF0000"/>
      <name val="Calibri"/>
      <family val="2"/>
      <scheme val="minor"/>
    </font>
    <font>
      <b/>
      <u/>
      <sz val="14"/>
      <color rgb="FFFF0000"/>
      <name val="Calibri"/>
      <family val="2"/>
      <scheme val="minor"/>
    </font>
    <font>
      <sz val="10"/>
      <color theme="1"/>
      <name val="Calibri"/>
      <family val="2"/>
      <scheme val="minor"/>
    </font>
    <font>
      <b/>
      <i/>
      <sz val="14"/>
      <color rgb="FFFF0000"/>
      <name val="Calibri"/>
      <family val="2"/>
      <scheme val="minor"/>
    </font>
    <font>
      <sz val="12"/>
      <color theme="1"/>
      <name val="Calibri"/>
      <family val="2"/>
      <scheme val="minor"/>
    </font>
    <font>
      <b/>
      <vertAlign val="superscript"/>
      <sz val="14"/>
      <color theme="1"/>
      <name val="Calibri"/>
      <family val="2"/>
      <scheme val="minor"/>
    </font>
    <font>
      <sz val="14"/>
      <color theme="1"/>
      <name val="Calibri"/>
      <family val="2"/>
      <charset val="161"/>
      <scheme val="minor"/>
    </font>
    <font>
      <b/>
      <vertAlign val="subscript"/>
      <sz val="14"/>
      <color theme="1"/>
      <name val="Calibri"/>
      <family val="2"/>
      <scheme val="minor"/>
    </font>
    <font>
      <u/>
      <sz val="14"/>
      <color theme="10"/>
      <name val="Calibri"/>
      <family val="2"/>
      <scheme val="minor"/>
    </font>
  </fonts>
  <fills count="18">
    <fill>
      <patternFill patternType="none"/>
    </fill>
    <fill>
      <patternFill patternType="gray125"/>
    </fill>
    <fill>
      <patternFill patternType="solid">
        <fgColor theme="9"/>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7" tint="-0.249977111117893"/>
        <bgColor indexed="64"/>
      </patternFill>
    </fill>
    <fill>
      <patternFill patternType="solid">
        <fgColor theme="5" tint="0.39997558519241921"/>
        <bgColor indexed="64"/>
      </patternFill>
    </fill>
    <fill>
      <patternFill patternType="solid">
        <fgColor rgb="FFFFFF0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6" tint="0.79998168889431442"/>
        <bgColor indexed="64"/>
      </patternFill>
    </fill>
    <fill>
      <patternFill patternType="solid">
        <fgColor theme="2"/>
        <bgColor indexed="64"/>
      </patternFill>
    </fill>
    <fill>
      <patternFill patternType="solid">
        <fgColor theme="8"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top/>
      <bottom/>
      <diagonal/>
    </border>
    <border>
      <left/>
      <right/>
      <top/>
      <bottom style="thick">
        <color auto="1"/>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s>
  <cellStyleXfs count="3">
    <xf numFmtId="0" fontId="0" fillId="0" borderId="0"/>
    <xf numFmtId="0" fontId="11" fillId="0" borderId="0" applyNumberFormat="0" applyFill="0" applyBorder="0" applyAlignment="0" applyProtection="0"/>
    <xf numFmtId="9" fontId="14" fillId="0" borderId="0" applyFont="0" applyFill="0" applyBorder="0" applyAlignment="0" applyProtection="0"/>
  </cellStyleXfs>
  <cellXfs count="202">
    <xf numFmtId="0" fontId="0" fillId="0" borderId="0" xfId="0"/>
    <xf numFmtId="0" fontId="0" fillId="0" borderId="0" xfId="0" applyAlignment="1">
      <alignment horizontal="center"/>
    </xf>
    <xf numFmtId="0" fontId="4" fillId="0" borderId="0" xfId="0" applyFont="1"/>
    <xf numFmtId="164" fontId="6" fillId="0" borderId="0" xfId="0" applyNumberFormat="1" applyFont="1" applyAlignment="1">
      <alignment horizontal="center" vertical="center"/>
    </xf>
    <xf numFmtId="165" fontId="7" fillId="0" borderId="0" xfId="0" applyNumberFormat="1" applyFont="1" applyAlignment="1">
      <alignment horizontal="center"/>
    </xf>
    <xf numFmtId="166" fontId="5" fillId="0" borderId="0" xfId="0" applyNumberFormat="1" applyFont="1" applyAlignment="1">
      <alignment horizontal="center"/>
    </xf>
    <xf numFmtId="0" fontId="1" fillId="0" borderId="0" xfId="0" applyFont="1" applyAlignment="1">
      <alignment horizontal="center"/>
    </xf>
    <xf numFmtId="0" fontId="1" fillId="0" borderId="0" xfId="0" applyFont="1"/>
    <xf numFmtId="0" fontId="2" fillId="2" borderId="9" xfId="0" applyFont="1" applyFill="1" applyBorder="1" applyAlignment="1">
      <alignment horizontal="center" wrapText="1"/>
    </xf>
    <xf numFmtId="0" fontId="2" fillId="2" borderId="9" xfId="0" applyFont="1" applyFill="1" applyBorder="1" applyAlignment="1">
      <alignment horizontal="center" vertical="center" wrapText="1"/>
    </xf>
    <xf numFmtId="0" fontId="0" fillId="0" borderId="0" xfId="0" applyAlignment="1">
      <alignment vertical="center" wrapText="1"/>
    </xf>
    <xf numFmtId="0" fontId="8" fillId="0" borderId="15" xfId="0" applyFont="1" applyBorder="1" applyAlignment="1">
      <alignment vertical="center" wrapText="1"/>
    </xf>
    <xf numFmtId="0" fontId="8" fillId="0" borderId="0" xfId="0" applyFont="1" applyAlignment="1">
      <alignment vertical="center" wrapText="1"/>
    </xf>
    <xf numFmtId="0" fontId="9" fillId="0" borderId="0" xfId="0" applyFont="1"/>
    <xf numFmtId="0" fontId="10" fillId="0" borderId="0" xfId="0" applyFont="1"/>
    <xf numFmtId="0" fontId="5" fillId="0" borderId="0" xfId="0" applyFont="1"/>
    <xf numFmtId="0" fontId="12" fillId="0" borderId="32" xfId="0" applyFont="1" applyBorder="1"/>
    <xf numFmtId="0" fontId="13" fillId="0" borderId="0" xfId="0" applyFont="1" applyAlignment="1">
      <alignment horizontal="center"/>
    </xf>
    <xf numFmtId="0" fontId="0" fillId="0" borderId="2" xfId="0" applyBorder="1"/>
    <xf numFmtId="3" fontId="0" fillId="0" borderId="0" xfId="0" applyNumberFormat="1"/>
    <xf numFmtId="9" fontId="0" fillId="0" borderId="0" xfId="0" applyNumberFormat="1"/>
    <xf numFmtId="3" fontId="1" fillId="0" borderId="0" xfId="0" applyNumberFormat="1" applyFont="1" applyAlignment="1">
      <alignment horizontal="center"/>
    </xf>
    <xf numFmtId="3" fontId="1" fillId="0" borderId="0" xfId="0" applyNumberFormat="1" applyFont="1"/>
    <xf numFmtId="0" fontId="17" fillId="0" borderId="0" xfId="0" applyFont="1" applyAlignment="1">
      <alignment vertical="center"/>
    </xf>
    <xf numFmtId="3" fontId="2" fillId="0" borderId="9" xfId="0" applyNumberFormat="1" applyFont="1" applyBorder="1" applyAlignment="1">
      <alignment horizontal="center"/>
    </xf>
    <xf numFmtId="0" fontId="20" fillId="0" borderId="3" xfId="0" applyFont="1" applyBorder="1" applyAlignment="1">
      <alignment horizontal="center"/>
    </xf>
    <xf numFmtId="0" fontId="2" fillId="0" borderId="4" xfId="0" applyFont="1" applyBorder="1" applyAlignment="1">
      <alignment horizontal="center"/>
    </xf>
    <xf numFmtId="9" fontId="2" fillId="13" borderId="17" xfId="2" applyFont="1" applyFill="1" applyBorder="1" applyAlignment="1">
      <alignment horizontal="center"/>
    </xf>
    <xf numFmtId="0" fontId="3" fillId="0" borderId="5" xfId="0" applyFont="1" applyBorder="1"/>
    <xf numFmtId="0" fontId="2" fillId="0" borderId="6" xfId="0" applyFont="1" applyBorder="1" applyAlignment="1">
      <alignment horizontal="center"/>
    </xf>
    <xf numFmtId="9" fontId="2" fillId="0" borderId="14" xfId="0" applyNumberFormat="1" applyFont="1" applyBorder="1" applyAlignment="1">
      <alignment horizontal="center"/>
    </xf>
    <xf numFmtId="0" fontId="2" fillId="0" borderId="15" xfId="0" applyFont="1" applyBorder="1"/>
    <xf numFmtId="0" fontId="3" fillId="4" borderId="0" xfId="0" applyFont="1" applyFill="1" applyAlignment="1">
      <alignment horizontal="center"/>
    </xf>
    <xf numFmtId="0" fontId="2" fillId="0" borderId="15" xfId="0" applyFont="1" applyBorder="1" applyAlignment="1">
      <alignment wrapText="1"/>
    </xf>
    <xf numFmtId="0" fontId="3" fillId="0" borderId="32" xfId="0" applyFont="1" applyBorder="1"/>
    <xf numFmtId="0" fontId="2" fillId="0" borderId="6" xfId="0" applyFont="1" applyBorder="1" applyAlignment="1">
      <alignment wrapText="1"/>
    </xf>
    <xf numFmtId="0" fontId="3" fillId="4" borderId="14" xfId="0" applyFont="1" applyFill="1" applyBorder="1" applyAlignment="1">
      <alignment horizontal="center"/>
    </xf>
    <xf numFmtId="0" fontId="3" fillId="0" borderId="3" xfId="0" applyFont="1" applyBorder="1"/>
    <xf numFmtId="0" fontId="2" fillId="0" borderId="0" xfId="0" applyFont="1" applyAlignment="1">
      <alignment horizontal="center"/>
    </xf>
    <xf numFmtId="4" fontId="2" fillId="0" borderId="1" xfId="0" applyNumberFormat="1" applyFont="1" applyBorder="1" applyAlignment="1">
      <alignment horizontal="center" vertical="center"/>
    </xf>
    <xf numFmtId="0" fontId="2" fillId="0" borderId="0" xfId="0" applyFont="1" applyAlignment="1">
      <alignment horizontal="center" wrapText="1"/>
    </xf>
    <xf numFmtId="0" fontId="2" fillId="0" borderId="23"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165" fontId="2" fillId="0" borderId="1" xfId="2" applyNumberFormat="1" applyFont="1" applyBorder="1" applyAlignment="1">
      <alignment horizontal="center" vertical="center" wrapText="1"/>
    </xf>
    <xf numFmtId="0" fontId="2" fillId="0" borderId="29" xfId="0" applyFont="1" applyBorder="1" applyAlignment="1">
      <alignment horizontal="center" vertical="center" wrapText="1"/>
    </xf>
    <xf numFmtId="9" fontId="2" fillId="0" borderId="1" xfId="2" applyFont="1" applyBorder="1" applyAlignment="1">
      <alignment horizontal="center" vertical="center" wrapText="1"/>
    </xf>
    <xf numFmtId="0" fontId="2" fillId="0" borderId="24" xfId="0" applyFont="1" applyBorder="1" applyAlignment="1">
      <alignment horizontal="center" vertical="center" wrapText="1"/>
    </xf>
    <xf numFmtId="4" fontId="2" fillId="0" borderId="20" xfId="0" applyNumberFormat="1" applyFont="1" applyBorder="1" applyAlignment="1">
      <alignment horizontal="center" vertical="center"/>
    </xf>
    <xf numFmtId="0" fontId="2" fillId="0" borderId="30" xfId="0" applyFont="1" applyBorder="1" applyAlignment="1">
      <alignment horizontal="center" vertical="center" wrapText="1"/>
    </xf>
    <xf numFmtId="0" fontId="3" fillId="0" borderId="0" xfId="0" applyFont="1"/>
    <xf numFmtId="0" fontId="2" fillId="0" borderId="22" xfId="0" applyFont="1" applyBorder="1" applyAlignment="1">
      <alignment horizontal="center"/>
    </xf>
    <xf numFmtId="0" fontId="3" fillId="0" borderId="28" xfId="0" applyFont="1" applyBorder="1" applyAlignment="1">
      <alignment horizontal="center"/>
    </xf>
    <xf numFmtId="0" fontId="2" fillId="0" borderId="1" xfId="0" applyFont="1" applyBorder="1" applyAlignment="1">
      <alignment horizontal="center"/>
    </xf>
    <xf numFmtId="0" fontId="3" fillId="0" borderId="29" xfId="0" applyFont="1" applyBorder="1" applyAlignment="1">
      <alignment horizontal="center"/>
    </xf>
    <xf numFmtId="3" fontId="2" fillId="0" borderId="20" xfId="0" applyNumberFormat="1" applyFont="1" applyBorder="1" applyAlignment="1">
      <alignment horizontal="center"/>
    </xf>
    <xf numFmtId="0" fontId="3" fillId="0" borderId="30" xfId="0" applyFont="1" applyBorder="1" applyAlignment="1">
      <alignment horizontal="center"/>
    </xf>
    <xf numFmtId="0" fontId="2" fillId="0" borderId="0" xfId="0" applyFont="1" applyAlignment="1">
      <alignment horizontal="center" vertical="center" wrapText="1"/>
    </xf>
    <xf numFmtId="10" fontId="2" fillId="0" borderId="22" xfId="0" applyNumberFormat="1" applyFont="1" applyBorder="1" applyAlignment="1">
      <alignment horizontal="center"/>
    </xf>
    <xf numFmtId="0" fontId="3" fillId="0" borderId="28" xfId="0" applyFont="1" applyBorder="1"/>
    <xf numFmtId="3" fontId="2" fillId="0" borderId="20" xfId="0" applyNumberFormat="1" applyFont="1" applyBorder="1" applyAlignment="1">
      <alignment horizontal="center" vertical="center"/>
    </xf>
    <xf numFmtId="0" fontId="3" fillId="0" borderId="30" xfId="0" applyFont="1" applyBorder="1"/>
    <xf numFmtId="0" fontId="2" fillId="5" borderId="7" xfId="0" applyFont="1" applyFill="1" applyBorder="1" applyAlignment="1">
      <alignment horizontal="center" vertical="center" wrapText="1"/>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16" borderId="18" xfId="0" applyFont="1" applyFill="1" applyBorder="1" applyAlignment="1">
      <alignment vertical="center" wrapText="1"/>
    </xf>
    <xf numFmtId="0" fontId="2" fillId="17" borderId="1" xfId="0" applyFont="1" applyFill="1" applyBorder="1" applyAlignment="1">
      <alignment horizontal="center" vertical="center" wrapText="1"/>
    </xf>
    <xf numFmtId="0" fontId="2" fillId="17" borderId="18" xfId="0" applyFont="1" applyFill="1" applyBorder="1" applyAlignment="1">
      <alignment horizontal="center" vertical="center" wrapText="1"/>
    </xf>
    <xf numFmtId="0" fontId="2" fillId="17" borderId="37" xfId="0" applyFont="1" applyFill="1" applyBorder="1" applyAlignment="1">
      <alignment horizontal="center" vertical="center" wrapText="1"/>
    </xf>
    <xf numFmtId="0" fontId="2" fillId="16" borderId="34" xfId="0" applyFont="1" applyFill="1" applyBorder="1" applyAlignment="1">
      <alignment horizontal="center" vertical="center" wrapText="1"/>
    </xf>
    <xf numFmtId="0" fontId="2" fillId="8" borderId="34" xfId="0" applyFont="1" applyFill="1" applyBorder="1" applyAlignment="1">
      <alignment horizontal="center" vertical="center" wrapText="1"/>
    </xf>
    <xf numFmtId="0" fontId="2" fillId="8" borderId="36" xfId="0" applyFont="1" applyFill="1" applyBorder="1" applyAlignment="1">
      <alignment horizontal="center" vertical="center" wrapText="1"/>
    </xf>
    <xf numFmtId="0" fontId="2" fillId="8" borderId="38" xfId="0" applyFont="1" applyFill="1" applyBorder="1" applyAlignment="1">
      <alignment horizontal="center" vertical="center" wrapText="1"/>
    </xf>
    <xf numFmtId="0" fontId="2" fillId="7" borderId="39" xfId="0" applyFont="1" applyFill="1" applyBorder="1" applyAlignment="1">
      <alignment horizontal="center" vertical="center" wrapText="1"/>
    </xf>
    <xf numFmtId="0" fontId="2" fillId="7" borderId="18" xfId="0" applyFont="1" applyFill="1" applyBorder="1" applyAlignment="1">
      <alignment horizontal="center" vertical="center" wrapText="1"/>
    </xf>
    <xf numFmtId="0" fontId="2" fillId="7" borderId="42" xfId="0" applyFont="1" applyFill="1" applyBorder="1" applyAlignment="1">
      <alignment horizontal="center" vertical="center" wrapText="1"/>
    </xf>
    <xf numFmtId="0" fontId="2" fillId="7" borderId="24" xfId="0" applyFont="1" applyFill="1" applyBorder="1" applyAlignment="1">
      <alignment horizontal="center" vertical="center" wrapText="1"/>
    </xf>
    <xf numFmtId="0" fontId="2" fillId="14" borderId="8" xfId="0" applyFont="1" applyFill="1" applyBorder="1" applyAlignment="1">
      <alignment horizontal="center" vertical="center" wrapText="1"/>
    </xf>
    <xf numFmtId="0" fontId="2" fillId="14" borderId="14" xfId="0" applyFont="1" applyFill="1" applyBorder="1" applyAlignment="1">
      <alignment horizontal="center" vertical="center" wrapText="1"/>
    </xf>
    <xf numFmtId="3" fontId="2" fillId="0" borderId="3" xfId="0" applyNumberFormat="1" applyFont="1" applyBorder="1" applyAlignment="1">
      <alignment horizontal="center"/>
    </xf>
    <xf numFmtId="3" fontId="23" fillId="0" borderId="35" xfId="0" applyNumberFormat="1" applyFont="1" applyBorder="1" applyAlignment="1">
      <alignment horizontal="center" vertical="center"/>
    </xf>
    <xf numFmtId="3" fontId="23" fillId="0" borderId="19" xfId="0" applyNumberFormat="1" applyFont="1" applyBorder="1" applyAlignment="1">
      <alignment horizontal="center"/>
    </xf>
    <xf numFmtId="3" fontId="23" fillId="0" borderId="3" xfId="0" applyNumberFormat="1" applyFont="1" applyBorder="1" applyAlignment="1">
      <alignment horizontal="center"/>
    </xf>
    <xf numFmtId="164" fontId="3" fillId="0" borderId="35" xfId="0" applyNumberFormat="1" applyFont="1" applyBorder="1" applyAlignment="1">
      <alignment horizontal="center" vertical="center"/>
    </xf>
    <xf numFmtId="164" fontId="3" fillId="0" borderId="21" xfId="0" applyNumberFormat="1" applyFont="1" applyBorder="1" applyAlignment="1">
      <alignment horizontal="center"/>
    </xf>
    <xf numFmtId="3" fontId="3" fillId="0" borderId="40" xfId="0" applyNumberFormat="1" applyFont="1" applyBorder="1" applyAlignment="1">
      <alignment horizontal="center" vertical="center"/>
    </xf>
    <xf numFmtId="3" fontId="3" fillId="0" borderId="19" xfId="0" applyNumberFormat="1" applyFont="1" applyBorder="1" applyAlignment="1">
      <alignment horizontal="center" vertical="center"/>
    </xf>
    <xf numFmtId="3" fontId="3" fillId="0" borderId="41" xfId="0" applyNumberFormat="1" applyFont="1" applyBorder="1" applyAlignment="1">
      <alignment horizontal="center" vertical="center"/>
    </xf>
    <xf numFmtId="3" fontId="3" fillId="0" borderId="21" xfId="0" applyNumberFormat="1" applyFont="1" applyBorder="1" applyAlignment="1">
      <alignment horizontal="center" vertical="center"/>
    </xf>
    <xf numFmtId="164" fontId="3" fillId="0" borderId="1" xfId="0" applyNumberFormat="1" applyFont="1" applyBorder="1" applyAlignment="1">
      <alignment horizontal="center" vertical="center"/>
    </xf>
    <xf numFmtId="164" fontId="3" fillId="0" borderId="0" xfId="0" applyNumberFormat="1" applyFont="1" applyAlignment="1">
      <alignment horizontal="center" vertical="center"/>
    </xf>
    <xf numFmtId="164" fontId="3" fillId="0" borderId="13" xfId="0" applyNumberFormat="1" applyFont="1" applyBorder="1" applyAlignment="1">
      <alignment horizontal="center" vertical="center"/>
    </xf>
    <xf numFmtId="9" fontId="2" fillId="5" borderId="9" xfId="0" applyNumberFormat="1" applyFont="1" applyFill="1" applyBorder="1" applyAlignment="1">
      <alignment horizontal="center" vertical="center" wrapText="1"/>
    </xf>
    <xf numFmtId="0" fontId="21" fillId="0" borderId="0" xfId="0" applyFont="1"/>
    <xf numFmtId="0" fontId="2" fillId="0" borderId="0" xfId="0" applyFont="1" applyAlignment="1">
      <alignment wrapText="1"/>
    </xf>
    <xf numFmtId="0" fontId="2" fillId="0" borderId="0" xfId="0" applyFont="1"/>
    <xf numFmtId="0" fontId="2" fillId="8" borderId="0" xfId="0" applyFont="1" applyFill="1"/>
    <xf numFmtId="0" fontId="2" fillId="0" borderId="16" xfId="0" applyFont="1" applyBorder="1"/>
    <xf numFmtId="0" fontId="2" fillId="0" borderId="14" xfId="0" applyFont="1" applyBorder="1"/>
    <xf numFmtId="0" fontId="3" fillId="0" borderId="0" xfId="0" applyFont="1" applyAlignment="1">
      <alignment horizontal="center"/>
    </xf>
    <xf numFmtId="167" fontId="3" fillId="0" borderId="0" xfId="0" applyNumberFormat="1" applyFont="1" applyAlignment="1">
      <alignment horizontal="center"/>
    </xf>
    <xf numFmtId="2" fontId="3" fillId="0" borderId="0" xfId="0" applyNumberFormat="1" applyFont="1" applyAlignment="1">
      <alignment horizontal="center"/>
    </xf>
    <xf numFmtId="166" fontId="3" fillId="0" borderId="0" xfId="0" applyNumberFormat="1" applyFont="1" applyAlignment="1">
      <alignment horizontal="center"/>
    </xf>
    <xf numFmtId="9" fontId="3" fillId="9" borderId="0" xfId="0" applyNumberFormat="1" applyFont="1" applyFill="1" applyAlignment="1">
      <alignment horizontal="center"/>
    </xf>
    <xf numFmtId="164" fontId="3" fillId="0" borderId="0" xfId="0" applyNumberFormat="1" applyFont="1" applyAlignment="1">
      <alignment horizontal="center"/>
    </xf>
    <xf numFmtId="165" fontId="3" fillId="9" borderId="1" xfId="0" applyNumberFormat="1" applyFont="1" applyFill="1" applyBorder="1" applyAlignment="1">
      <alignment horizontal="center"/>
    </xf>
    <xf numFmtId="0" fontId="3" fillId="9" borderId="1" xfId="0" applyFont="1" applyFill="1" applyBorder="1" applyAlignment="1">
      <alignment horizontal="center"/>
    </xf>
    <xf numFmtId="166" fontId="3" fillId="0" borderId="16" xfId="0" applyNumberFormat="1" applyFont="1" applyBorder="1" applyAlignment="1">
      <alignment horizontal="center"/>
    </xf>
    <xf numFmtId="166" fontId="3" fillId="0" borderId="14" xfId="0" applyNumberFormat="1" applyFont="1" applyBorder="1" applyAlignment="1">
      <alignment horizontal="center"/>
    </xf>
    <xf numFmtId="166" fontId="3" fillId="9" borderId="1" xfId="0" applyNumberFormat="1" applyFont="1" applyFill="1" applyBorder="1" applyAlignment="1">
      <alignment horizontal="center"/>
    </xf>
    <xf numFmtId="3" fontId="3" fillId="9" borderId="1" xfId="0" applyNumberFormat="1" applyFont="1" applyFill="1" applyBorder="1" applyAlignment="1">
      <alignment horizontal="center"/>
    </xf>
    <xf numFmtId="3" fontId="3" fillId="0" borderId="0" xfId="0" applyNumberFormat="1" applyFont="1" applyAlignment="1">
      <alignment horizontal="center"/>
    </xf>
    <xf numFmtId="0" fontId="25" fillId="0" borderId="0" xfId="1" applyFont="1" applyAlignment="1">
      <alignment horizontal="center" vertical="center" wrapText="1"/>
    </xf>
    <xf numFmtId="0" fontId="25" fillId="0" borderId="0" xfId="1" applyFont="1" applyAlignment="1">
      <alignment horizontal="center" wrapText="1"/>
    </xf>
    <xf numFmtId="0" fontId="2" fillId="0" borderId="0" xfId="0" applyFont="1" applyAlignment="1">
      <alignment vertical="center" wrapText="1"/>
    </xf>
    <xf numFmtId="166" fontId="3" fillId="0" borderId="0" xfId="0" applyNumberFormat="1" applyFont="1"/>
    <xf numFmtId="164" fontId="3" fillId="0" borderId="0" xfId="0" applyNumberFormat="1" applyFont="1"/>
    <xf numFmtId="168" fontId="3" fillId="0" borderId="0" xfId="0" applyNumberFormat="1" applyFont="1" applyAlignment="1">
      <alignment horizontal="center"/>
    </xf>
    <xf numFmtId="169" fontId="3" fillId="0" borderId="0" xfId="0" applyNumberFormat="1" applyFont="1" applyAlignment="1">
      <alignment horizontal="center"/>
    </xf>
    <xf numFmtId="0" fontId="25" fillId="0" borderId="0" xfId="1" applyFont="1"/>
    <xf numFmtId="169" fontId="3" fillId="0" borderId="0" xfId="0" applyNumberFormat="1" applyFont="1"/>
    <xf numFmtId="10" fontId="3" fillId="0" borderId="0" xfId="2" applyNumberFormat="1" applyFont="1"/>
    <xf numFmtId="0" fontId="2" fillId="11" borderId="1" xfId="0" applyFont="1" applyFill="1" applyBorder="1" applyAlignment="1">
      <alignment horizontal="center"/>
    </xf>
    <xf numFmtId="0" fontId="2" fillId="12" borderId="1" xfId="0" applyFont="1" applyFill="1" applyBorder="1" applyAlignment="1">
      <alignment horizontal="center"/>
    </xf>
    <xf numFmtId="165" fontId="3" fillId="12" borderId="1" xfId="0" applyNumberFormat="1" applyFont="1" applyFill="1" applyBorder="1" applyAlignment="1">
      <alignment horizontal="center"/>
    </xf>
    <xf numFmtId="0" fontId="3" fillId="0" borderId="1" xfId="0" applyFont="1" applyBorder="1"/>
    <xf numFmtId="0" fontId="2" fillId="0" borderId="1" xfId="0" applyFont="1" applyBorder="1"/>
    <xf numFmtId="2" fontId="3" fillId="0" borderId="1" xfId="0" applyNumberFormat="1" applyFont="1" applyBorder="1" applyAlignment="1">
      <alignment horizontal="center"/>
    </xf>
    <xf numFmtId="0" fontId="2" fillId="0" borderId="1" xfId="0" applyFont="1" applyBorder="1" applyAlignment="1">
      <alignment wrapText="1"/>
    </xf>
    <xf numFmtId="0" fontId="2" fillId="0" borderId="2" xfId="0" applyFont="1" applyBorder="1" applyAlignment="1">
      <alignment horizontal="center"/>
    </xf>
    <xf numFmtId="3" fontId="3" fillId="0" borderId="9" xfId="0" applyNumberFormat="1" applyFont="1" applyBorder="1" applyAlignment="1">
      <alignment horizontal="center"/>
    </xf>
    <xf numFmtId="0" fontId="2" fillId="0" borderId="0" xfId="0" applyFont="1" applyAlignment="1">
      <alignment vertical="center"/>
    </xf>
    <xf numFmtId="0" fontId="13" fillId="0" borderId="0" xfId="0" applyFont="1" applyAlignment="1">
      <alignment horizontal="center" vertical="center"/>
    </xf>
    <xf numFmtId="0" fontId="0" fillId="0" borderId="0" xfId="0" applyAlignment="1">
      <alignment vertical="center" wrapText="1"/>
    </xf>
    <xf numFmtId="0" fontId="0" fillId="0" borderId="0" xfId="0" applyAlignment="1">
      <alignment horizontal="center"/>
    </xf>
    <xf numFmtId="0" fontId="21" fillId="0" borderId="0" xfId="0" applyFont="1" applyAlignment="1">
      <alignment horizontal="center" vertical="center" wrapText="1"/>
    </xf>
    <xf numFmtId="0" fontId="12" fillId="4" borderId="4"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0" xfId="0" applyFont="1" applyFill="1" applyAlignment="1">
      <alignment horizontal="center" vertical="center" wrapText="1"/>
    </xf>
    <xf numFmtId="0" fontId="12" fillId="4" borderId="32"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1" xfId="0" applyFont="1" applyBorder="1" applyAlignment="1">
      <alignment horizontal="center" vertical="center" wrapText="1"/>
    </xf>
    <xf numFmtId="0" fontId="19" fillId="0" borderId="0" xfId="0" applyFont="1" applyAlignment="1">
      <alignment horizontal="center" vertical="center" wrapText="1"/>
    </xf>
    <xf numFmtId="0" fontId="2" fillId="0" borderId="8" xfId="0" applyFont="1" applyBorder="1" applyAlignment="1">
      <alignment horizontal="center"/>
    </xf>
    <xf numFmtId="0" fontId="2" fillId="6" borderId="8" xfId="0" applyFont="1" applyFill="1" applyBorder="1" applyAlignment="1">
      <alignment horizontal="center" vertical="center" wrapText="1"/>
    </xf>
    <xf numFmtId="0" fontId="2" fillId="6" borderId="33" xfId="0" applyFont="1" applyFill="1" applyBorder="1" applyAlignment="1">
      <alignment horizontal="center" vertical="center"/>
    </xf>
    <xf numFmtId="0" fontId="2" fillId="6" borderId="10" xfId="0" applyFont="1" applyFill="1" applyBorder="1" applyAlignment="1">
      <alignment horizontal="center" vertical="center"/>
    </xf>
    <xf numFmtId="0" fontId="2" fillId="6" borderId="11" xfId="0" applyFont="1" applyFill="1" applyBorder="1" applyAlignment="1">
      <alignment horizontal="center" vertical="center"/>
    </xf>
    <xf numFmtId="0" fontId="1" fillId="6" borderId="8" xfId="0" applyFont="1" applyFill="1" applyBorder="1" applyAlignment="1">
      <alignment horizontal="center" vertical="center"/>
    </xf>
    <xf numFmtId="0" fontId="2" fillId="0" borderId="7" xfId="0" applyFont="1" applyBorder="1" applyAlignment="1">
      <alignment horizontal="center"/>
    </xf>
    <xf numFmtId="0" fontId="2" fillId="0" borderId="9" xfId="0" applyFont="1" applyBorder="1" applyAlignment="1">
      <alignment horizont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7" fillId="15" borderId="17" xfId="0" applyFont="1" applyFill="1" applyBorder="1" applyAlignment="1">
      <alignment horizontal="center" vertical="center"/>
    </xf>
    <xf numFmtId="0" fontId="2" fillId="0" borderId="0" xfId="0" applyFont="1" applyAlignment="1">
      <alignment horizontal="center"/>
    </xf>
    <xf numFmtId="0" fontId="2" fillId="0" borderId="0" xfId="0" applyFont="1" applyAlignment="1">
      <alignment horizontal="center" vertical="center" wrapText="1"/>
    </xf>
    <xf numFmtId="0" fontId="1" fillId="6" borderId="12" xfId="0" applyFont="1" applyFill="1" applyBorder="1" applyAlignment="1">
      <alignment horizontal="center" vertical="center"/>
    </xf>
    <xf numFmtId="0" fontId="1" fillId="6" borderId="10" xfId="0" applyFont="1" applyFill="1" applyBorder="1" applyAlignment="1">
      <alignment horizontal="center" vertical="center"/>
    </xf>
    <xf numFmtId="0" fontId="1" fillId="6" borderId="11" xfId="0" applyFont="1" applyFill="1" applyBorder="1" applyAlignment="1">
      <alignment horizontal="center" vertical="center"/>
    </xf>
    <xf numFmtId="0" fontId="2" fillId="0" borderId="0" xfId="0" applyFont="1" applyAlignment="1">
      <alignment horizontal="center" vertical="center"/>
    </xf>
    <xf numFmtId="3" fontId="16" fillId="0" borderId="25" xfId="0" applyNumberFormat="1" applyFont="1" applyBorder="1" applyAlignment="1">
      <alignment horizontal="center" vertical="center"/>
    </xf>
    <xf numFmtId="3" fontId="16" fillId="0" borderId="27" xfId="0" applyNumberFormat="1" applyFont="1" applyBorder="1" applyAlignment="1">
      <alignment horizontal="center" vertical="center"/>
    </xf>
    <xf numFmtId="0" fontId="13" fillId="0" borderId="15" xfId="0" applyFont="1" applyBorder="1" applyAlignment="1">
      <alignment horizontal="center" vertical="center"/>
    </xf>
    <xf numFmtId="0" fontId="19" fillId="0" borderId="32"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vertical="center"/>
    </xf>
    <xf numFmtId="0" fontId="2" fillId="3" borderId="6" xfId="0" applyFont="1" applyFill="1" applyBorder="1" applyAlignment="1">
      <alignment horizontal="center" vertical="center"/>
    </xf>
    <xf numFmtId="0" fontId="2" fillId="3" borderId="3" xfId="0" applyFont="1" applyFill="1" applyBorder="1" applyAlignment="1">
      <alignment vertical="center"/>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164" fontId="3" fillId="0" borderId="7" xfId="0" applyNumberFormat="1" applyFont="1" applyBorder="1" applyAlignment="1">
      <alignment horizontal="center" vertical="center"/>
    </xf>
    <xf numFmtId="164" fontId="3" fillId="0" borderId="8" xfId="0" applyNumberFormat="1" applyFont="1" applyBorder="1" applyAlignment="1">
      <alignment horizontal="center" vertical="center"/>
    </xf>
    <xf numFmtId="164" fontId="3" fillId="0" borderId="9" xfId="0" applyNumberFormat="1" applyFont="1" applyBorder="1" applyAlignment="1">
      <alignment horizontal="center" vertical="center"/>
    </xf>
    <xf numFmtId="0" fontId="15" fillId="10" borderId="4" xfId="0" applyFont="1" applyFill="1" applyBorder="1" applyAlignment="1">
      <alignment horizontal="center" vertical="center"/>
    </xf>
    <xf numFmtId="0" fontId="15" fillId="10" borderId="5" xfId="0" applyFont="1" applyFill="1" applyBorder="1" applyAlignment="1">
      <alignment horizontal="center" vertical="center"/>
    </xf>
    <xf numFmtId="0" fontId="15" fillId="10" borderId="6" xfId="0" applyFont="1" applyFill="1" applyBorder="1" applyAlignment="1">
      <alignment horizontal="center" vertical="center"/>
    </xf>
    <xf numFmtId="0" fontId="15" fillId="10" borderId="3" xfId="0" applyFont="1" applyFill="1" applyBorder="1" applyAlignment="1">
      <alignment horizontal="center" vertical="center"/>
    </xf>
    <xf numFmtId="0" fontId="15" fillId="10" borderId="15" xfId="0" applyFont="1" applyFill="1" applyBorder="1" applyAlignment="1">
      <alignment horizontal="center" vertical="center"/>
    </xf>
    <xf numFmtId="0" fontId="15" fillId="10" borderId="32" xfId="0" applyFont="1" applyFill="1" applyBorder="1" applyAlignment="1">
      <alignment horizontal="center" vertical="center"/>
    </xf>
    <xf numFmtId="0" fontId="15" fillId="10" borderId="4" xfId="0" applyFont="1" applyFill="1" applyBorder="1" applyAlignment="1">
      <alignment horizontal="center" vertical="center" wrapText="1"/>
    </xf>
    <xf numFmtId="0" fontId="15" fillId="10" borderId="5" xfId="0" applyFont="1" applyFill="1" applyBorder="1" applyAlignment="1">
      <alignment horizontal="center" vertical="center" wrapText="1"/>
    </xf>
    <xf numFmtId="0" fontId="15" fillId="10" borderId="15" xfId="0" applyFont="1" applyFill="1" applyBorder="1" applyAlignment="1">
      <alignment horizontal="center" vertical="center" wrapText="1"/>
    </xf>
    <xf numFmtId="0" fontId="15" fillId="10" borderId="32" xfId="0" applyFont="1" applyFill="1" applyBorder="1" applyAlignment="1">
      <alignment horizontal="center" vertical="center" wrapText="1"/>
    </xf>
    <xf numFmtId="0" fontId="15" fillId="10" borderId="6" xfId="0" applyFont="1" applyFill="1" applyBorder="1" applyAlignment="1">
      <alignment horizontal="center" vertical="center" wrapText="1"/>
    </xf>
    <xf numFmtId="0" fontId="15" fillId="10" borderId="3" xfId="0" applyFont="1" applyFill="1" applyBorder="1" applyAlignment="1">
      <alignment horizontal="center" vertical="center" wrapText="1"/>
    </xf>
    <xf numFmtId="0" fontId="15" fillId="6" borderId="5" xfId="0" applyFont="1" applyFill="1" applyBorder="1" applyAlignment="1">
      <alignment horizontal="center" vertical="center"/>
    </xf>
    <xf numFmtId="0" fontId="15" fillId="6" borderId="3" xfId="0" applyFont="1" applyFill="1" applyBorder="1" applyAlignment="1">
      <alignment horizontal="center" vertical="center"/>
    </xf>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0.jpeg"/><Relationship Id="rId5" Type="http://schemas.openxmlformats.org/officeDocument/2006/relationships/image" Target="../media/image5.png"/><Relationship Id="rId10" Type="http://schemas.openxmlformats.org/officeDocument/2006/relationships/hyperlink" Target="#Assumptions!A1"/><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11.png"/><Relationship Id="rId11" Type="http://schemas.openxmlformats.org/officeDocument/2006/relationships/image" Target="../media/image10.jpeg"/><Relationship Id="rId5" Type="http://schemas.openxmlformats.org/officeDocument/2006/relationships/image" Target="../media/image5.png"/><Relationship Id="rId10" Type="http://schemas.openxmlformats.org/officeDocument/2006/relationships/hyperlink" Target="#'Benefits_Calculation '!A1"/><Relationship Id="rId4" Type="http://schemas.openxmlformats.org/officeDocument/2006/relationships/image" Target="../media/image4.png"/><Relationship Id="rId9" Type="http://schemas.openxmlformats.org/officeDocument/2006/relationships/image" Target="../media/image12.png"/></Relationships>
</file>

<file path=xl/drawings/_rels/drawing3.xml.rels><?xml version="1.0" encoding="UTF-8" standalone="yes"?>
<Relationships xmlns="http://schemas.openxmlformats.org/package/2006/relationships"><Relationship Id="rId8"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11.png"/><Relationship Id="rId11" Type="http://schemas.openxmlformats.org/officeDocument/2006/relationships/image" Target="../media/image10.jpeg"/><Relationship Id="rId5" Type="http://schemas.openxmlformats.org/officeDocument/2006/relationships/image" Target="../media/image5.png"/><Relationship Id="rId10" Type="http://schemas.openxmlformats.org/officeDocument/2006/relationships/hyperlink" Target="#Start!A1"/><Relationship Id="rId4" Type="http://schemas.openxmlformats.org/officeDocument/2006/relationships/image" Target="../media/image4.png"/><Relationship Id="rId9"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3</xdr:col>
      <xdr:colOff>495300</xdr:colOff>
      <xdr:row>1</xdr:row>
      <xdr:rowOff>133349</xdr:rowOff>
    </xdr:from>
    <xdr:to>
      <xdr:col>22</xdr:col>
      <xdr:colOff>0</xdr:colOff>
      <xdr:row>32</xdr:row>
      <xdr:rowOff>180974</xdr:rowOff>
    </xdr:to>
    <xdr:grpSp>
      <xdr:nvGrpSpPr>
        <xdr:cNvPr id="2" name="Group 1">
          <a:extLst>
            <a:ext uri="{FF2B5EF4-FFF2-40B4-BE49-F238E27FC236}">
              <a16:creationId xmlns:a16="http://schemas.microsoft.com/office/drawing/2014/main" id="{C5505C13-2D1F-868E-3CDA-F50C5C7403B7}"/>
            </a:ext>
          </a:extLst>
        </xdr:cNvPr>
        <xdr:cNvGrpSpPr>
          <a:grpSpLocks/>
        </xdr:cNvGrpSpPr>
      </xdr:nvGrpSpPr>
      <xdr:grpSpPr bwMode="auto">
        <a:xfrm>
          <a:off x="2336800" y="313266"/>
          <a:ext cx="11167533" cy="5625041"/>
          <a:chOff x="905" y="5905"/>
          <a:chExt cx="11056" cy="11029"/>
        </a:xfrm>
      </xdr:grpSpPr>
      <xdr:pic macro="[0]!Group1_Click">
        <xdr:nvPicPr>
          <xdr:cNvPr id="3" name="Picture 2">
            <a:extLst>
              <a:ext uri="{FF2B5EF4-FFF2-40B4-BE49-F238E27FC236}">
                <a16:creationId xmlns:a16="http://schemas.microsoft.com/office/drawing/2014/main" id="{1838FB75-3A0E-E7E7-25E6-911C43A307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5" y="5905"/>
            <a:ext cx="11056" cy="11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0]!Group1_Click" textlink="">
        <xdr:nvSpPr>
          <xdr:cNvPr id="4" name="Rectangle 3">
            <a:extLst>
              <a:ext uri="{FF2B5EF4-FFF2-40B4-BE49-F238E27FC236}">
                <a16:creationId xmlns:a16="http://schemas.microsoft.com/office/drawing/2014/main" id="{D3AC1274-01FD-5E33-D078-F68B12056502}"/>
              </a:ext>
            </a:extLst>
          </xdr:cNvPr>
          <xdr:cNvSpPr>
            <a:spLocks noChangeArrowheads="1"/>
          </xdr:cNvSpPr>
        </xdr:nvSpPr>
        <xdr:spPr bwMode="auto">
          <a:xfrm>
            <a:off x="8069" y="14052"/>
            <a:ext cx="851" cy="57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en-GB"/>
          </a:p>
        </xdr:txBody>
      </xdr:sp>
      <xdr:sp macro="[0]!Group1_Click" textlink="">
        <xdr:nvSpPr>
          <xdr:cNvPr id="5" name="Rectangle 4">
            <a:extLst>
              <a:ext uri="{FF2B5EF4-FFF2-40B4-BE49-F238E27FC236}">
                <a16:creationId xmlns:a16="http://schemas.microsoft.com/office/drawing/2014/main" id="{4E554B4D-B9F3-CCC3-F6E8-2F38153EEF5F}"/>
              </a:ext>
            </a:extLst>
          </xdr:cNvPr>
          <xdr:cNvSpPr>
            <a:spLocks noChangeAspect="1" noChangeArrowheads="1"/>
          </xdr:cNvSpPr>
        </xdr:nvSpPr>
        <xdr:spPr bwMode="auto">
          <a:xfrm>
            <a:off x="8085" y="14067"/>
            <a:ext cx="818" cy="546"/>
          </a:xfrm>
          <a:prstGeom prst="rect">
            <a:avLst/>
          </a:prstGeom>
          <a:solidFill>
            <a:srgbClr val="034EA2"/>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en-GB"/>
          </a:p>
        </xdr:txBody>
      </xdr:sp>
      <xdr:sp macro="[0]!Group1_Click" textlink="">
        <xdr:nvSpPr>
          <xdr:cNvPr id="6" name="AutoShape 6">
            <a:extLst>
              <a:ext uri="{FF2B5EF4-FFF2-40B4-BE49-F238E27FC236}">
                <a16:creationId xmlns:a16="http://schemas.microsoft.com/office/drawing/2014/main" id="{A5A96963-0262-955A-9866-9E8B1A36F9D9}"/>
              </a:ext>
            </a:extLst>
          </xdr:cNvPr>
          <xdr:cNvSpPr>
            <a:spLocks/>
          </xdr:cNvSpPr>
        </xdr:nvSpPr>
        <xdr:spPr bwMode="auto">
          <a:xfrm>
            <a:off x="8466" y="14133"/>
            <a:ext cx="57" cy="54"/>
          </a:xfrm>
          <a:custGeom>
            <a:avLst/>
            <a:gdLst>
              <a:gd name="T0" fmla="+- 0 8494 8466"/>
              <a:gd name="T1" fmla="*/ T0 w 57"/>
              <a:gd name="T2" fmla="+- 0 14133 14133"/>
              <a:gd name="T3" fmla="*/ 14133 h 54"/>
              <a:gd name="T4" fmla="+- 0 8488 8466"/>
              <a:gd name="T5" fmla="*/ T4 w 57"/>
              <a:gd name="T6" fmla="+- 0 14154 14133"/>
              <a:gd name="T7" fmla="*/ 14154 h 54"/>
              <a:gd name="T8" fmla="+- 0 8466 8466"/>
              <a:gd name="T9" fmla="*/ T8 w 57"/>
              <a:gd name="T10" fmla="+- 0 14154 14133"/>
              <a:gd name="T11" fmla="*/ 14154 h 54"/>
              <a:gd name="T12" fmla="+- 0 8484 8466"/>
              <a:gd name="T13" fmla="*/ T12 w 57"/>
              <a:gd name="T14" fmla="+- 0 14166 14133"/>
              <a:gd name="T15" fmla="*/ 14166 h 54"/>
              <a:gd name="T16" fmla="+- 0 8477 8466"/>
              <a:gd name="T17" fmla="*/ T16 w 57"/>
              <a:gd name="T18" fmla="+- 0 14187 14133"/>
              <a:gd name="T19" fmla="*/ 14187 h 54"/>
              <a:gd name="T20" fmla="+- 0 8494 8466"/>
              <a:gd name="T21" fmla="*/ T20 w 57"/>
              <a:gd name="T22" fmla="+- 0 14174 14133"/>
              <a:gd name="T23" fmla="*/ 14174 h 54"/>
              <a:gd name="T24" fmla="+- 0 8508 8466"/>
              <a:gd name="T25" fmla="*/ T24 w 57"/>
              <a:gd name="T26" fmla="+- 0 14174 14133"/>
              <a:gd name="T27" fmla="*/ 14174 h 54"/>
              <a:gd name="T28" fmla="+- 0 8505 8466"/>
              <a:gd name="T29" fmla="*/ T28 w 57"/>
              <a:gd name="T30" fmla="+- 0 14166 14133"/>
              <a:gd name="T31" fmla="*/ 14166 h 54"/>
              <a:gd name="T32" fmla="+- 0 8522 8466"/>
              <a:gd name="T33" fmla="*/ T32 w 57"/>
              <a:gd name="T34" fmla="+- 0 14154 14133"/>
              <a:gd name="T35" fmla="*/ 14154 h 54"/>
              <a:gd name="T36" fmla="+- 0 8488 8466"/>
              <a:gd name="T37" fmla="*/ T36 w 57"/>
              <a:gd name="T38" fmla="+- 0 14154 14133"/>
              <a:gd name="T39" fmla="*/ 14154 h 54"/>
              <a:gd name="T40" fmla="+- 0 8501 8466"/>
              <a:gd name="T41" fmla="*/ T40 w 57"/>
              <a:gd name="T42" fmla="+- 0 14154 14133"/>
              <a:gd name="T43" fmla="*/ 14154 h 54"/>
              <a:gd name="T44" fmla="+- 0 8494 8466"/>
              <a:gd name="T45" fmla="*/ T44 w 57"/>
              <a:gd name="T46" fmla="+- 0 14133 14133"/>
              <a:gd name="T47" fmla="*/ 14133 h 54"/>
              <a:gd name="T48" fmla="+- 0 8508 8466"/>
              <a:gd name="T49" fmla="*/ T48 w 57"/>
              <a:gd name="T50" fmla="+- 0 14174 14133"/>
              <a:gd name="T51" fmla="*/ 14174 h 54"/>
              <a:gd name="T52" fmla="+- 0 8494 8466"/>
              <a:gd name="T53" fmla="*/ T52 w 57"/>
              <a:gd name="T54" fmla="+- 0 14174 14133"/>
              <a:gd name="T55" fmla="*/ 14174 h 54"/>
              <a:gd name="T56" fmla="+- 0 8512 8466"/>
              <a:gd name="T57" fmla="*/ T56 w 57"/>
              <a:gd name="T58" fmla="+- 0 14187 14133"/>
              <a:gd name="T59" fmla="*/ 14187 h 54"/>
              <a:gd name="T60" fmla="+- 0 8508 8466"/>
              <a:gd name="T61" fmla="*/ T60 w 57"/>
              <a:gd name="T62" fmla="+- 0 14174 14133"/>
              <a:gd name="T63" fmla="*/ 14174 h 5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Lst>
            <a:rect l="0" t="0" r="r" b="b"/>
            <a:pathLst>
              <a:path w="57" h="54">
                <a:moveTo>
                  <a:pt x="28" y="0"/>
                </a:moveTo>
                <a:lnTo>
                  <a:pt x="22" y="21"/>
                </a:lnTo>
                <a:lnTo>
                  <a:pt x="0" y="21"/>
                </a:lnTo>
                <a:lnTo>
                  <a:pt x="18" y="33"/>
                </a:lnTo>
                <a:lnTo>
                  <a:pt x="11" y="54"/>
                </a:lnTo>
                <a:lnTo>
                  <a:pt x="28" y="41"/>
                </a:lnTo>
                <a:lnTo>
                  <a:pt x="42" y="41"/>
                </a:lnTo>
                <a:lnTo>
                  <a:pt x="39" y="33"/>
                </a:lnTo>
                <a:lnTo>
                  <a:pt x="56" y="21"/>
                </a:lnTo>
                <a:lnTo>
                  <a:pt x="22" y="21"/>
                </a:lnTo>
                <a:lnTo>
                  <a:pt x="35" y="21"/>
                </a:lnTo>
                <a:lnTo>
                  <a:pt x="28" y="0"/>
                </a:lnTo>
                <a:close/>
                <a:moveTo>
                  <a:pt x="42" y="41"/>
                </a:moveTo>
                <a:lnTo>
                  <a:pt x="28" y="41"/>
                </a:lnTo>
                <a:lnTo>
                  <a:pt x="46" y="54"/>
                </a:lnTo>
                <a:lnTo>
                  <a:pt x="42" y="41"/>
                </a:lnTo>
                <a:close/>
              </a:path>
            </a:pathLst>
          </a:custGeom>
          <a:solidFill>
            <a:srgbClr val="FFF2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pic macro="[0]!Group1_Click">
        <xdr:nvPicPr>
          <xdr:cNvPr id="7" name="Picture 6">
            <a:extLst>
              <a:ext uri="{FF2B5EF4-FFF2-40B4-BE49-F238E27FC236}">
                <a16:creationId xmlns:a16="http://schemas.microsoft.com/office/drawing/2014/main" id="{A9673E15-2986-EA8F-4557-04168D4F7C9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11" y="14157"/>
            <a:ext cx="122" cy="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0]!Group1_Click" textlink="">
        <xdr:nvSpPr>
          <xdr:cNvPr id="8" name="AutoShape 8">
            <a:extLst>
              <a:ext uri="{FF2B5EF4-FFF2-40B4-BE49-F238E27FC236}">
                <a16:creationId xmlns:a16="http://schemas.microsoft.com/office/drawing/2014/main" id="{CA43BDAB-0C14-46FB-A036-D1122C422660}"/>
              </a:ext>
            </a:extLst>
          </xdr:cNvPr>
          <xdr:cNvSpPr>
            <a:spLocks/>
          </xdr:cNvSpPr>
        </xdr:nvSpPr>
        <xdr:spPr bwMode="auto">
          <a:xfrm>
            <a:off x="8287" y="14311"/>
            <a:ext cx="57" cy="54"/>
          </a:xfrm>
          <a:custGeom>
            <a:avLst/>
            <a:gdLst>
              <a:gd name="T0" fmla="+- 0 8316 8288"/>
              <a:gd name="T1" fmla="*/ T0 w 57"/>
              <a:gd name="T2" fmla="+- 0 14312 14312"/>
              <a:gd name="T3" fmla="*/ 14312 h 54"/>
              <a:gd name="T4" fmla="+- 0 8309 8288"/>
              <a:gd name="T5" fmla="*/ T4 w 57"/>
              <a:gd name="T6" fmla="+- 0 14332 14312"/>
              <a:gd name="T7" fmla="*/ 14332 h 54"/>
              <a:gd name="T8" fmla="+- 0 8288 8288"/>
              <a:gd name="T9" fmla="*/ T8 w 57"/>
              <a:gd name="T10" fmla="+- 0 14332 14312"/>
              <a:gd name="T11" fmla="*/ 14332 h 54"/>
              <a:gd name="T12" fmla="+- 0 8305 8288"/>
              <a:gd name="T13" fmla="*/ T12 w 57"/>
              <a:gd name="T14" fmla="+- 0 14345 14312"/>
              <a:gd name="T15" fmla="*/ 14345 h 54"/>
              <a:gd name="T16" fmla="+- 0 8298 8288"/>
              <a:gd name="T17" fmla="*/ T16 w 57"/>
              <a:gd name="T18" fmla="+- 0 14365 14312"/>
              <a:gd name="T19" fmla="*/ 14365 h 54"/>
              <a:gd name="T20" fmla="+- 0 8316 8288"/>
              <a:gd name="T21" fmla="*/ T20 w 57"/>
              <a:gd name="T22" fmla="+- 0 14353 14312"/>
              <a:gd name="T23" fmla="*/ 14353 h 54"/>
              <a:gd name="T24" fmla="+- 0 8329 8288"/>
              <a:gd name="T25" fmla="*/ T24 w 57"/>
              <a:gd name="T26" fmla="+- 0 14353 14312"/>
              <a:gd name="T27" fmla="*/ 14353 h 54"/>
              <a:gd name="T28" fmla="+- 0 8326 8288"/>
              <a:gd name="T29" fmla="*/ T28 w 57"/>
              <a:gd name="T30" fmla="+- 0 14345 14312"/>
              <a:gd name="T31" fmla="*/ 14345 h 54"/>
              <a:gd name="T32" fmla="+- 0 8344 8288"/>
              <a:gd name="T33" fmla="*/ T32 w 57"/>
              <a:gd name="T34" fmla="+- 0 14332 14312"/>
              <a:gd name="T35" fmla="*/ 14332 h 54"/>
              <a:gd name="T36" fmla="+- 0 8309 8288"/>
              <a:gd name="T37" fmla="*/ T36 w 57"/>
              <a:gd name="T38" fmla="+- 0 14332 14312"/>
              <a:gd name="T39" fmla="*/ 14332 h 54"/>
              <a:gd name="T40" fmla="+- 0 8322 8288"/>
              <a:gd name="T41" fmla="*/ T40 w 57"/>
              <a:gd name="T42" fmla="+- 0 14332 14312"/>
              <a:gd name="T43" fmla="*/ 14332 h 54"/>
              <a:gd name="T44" fmla="+- 0 8316 8288"/>
              <a:gd name="T45" fmla="*/ T44 w 57"/>
              <a:gd name="T46" fmla="+- 0 14312 14312"/>
              <a:gd name="T47" fmla="*/ 14312 h 54"/>
              <a:gd name="T48" fmla="+- 0 8329 8288"/>
              <a:gd name="T49" fmla="*/ T48 w 57"/>
              <a:gd name="T50" fmla="+- 0 14353 14312"/>
              <a:gd name="T51" fmla="*/ 14353 h 54"/>
              <a:gd name="T52" fmla="+- 0 8316 8288"/>
              <a:gd name="T53" fmla="*/ T52 w 57"/>
              <a:gd name="T54" fmla="+- 0 14353 14312"/>
              <a:gd name="T55" fmla="*/ 14353 h 54"/>
              <a:gd name="T56" fmla="+- 0 8333 8288"/>
              <a:gd name="T57" fmla="*/ T56 w 57"/>
              <a:gd name="T58" fmla="+- 0 14365 14312"/>
              <a:gd name="T59" fmla="*/ 14365 h 54"/>
              <a:gd name="T60" fmla="+- 0 8329 8288"/>
              <a:gd name="T61" fmla="*/ T60 w 57"/>
              <a:gd name="T62" fmla="+- 0 14353 14312"/>
              <a:gd name="T63" fmla="*/ 14353 h 5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Lst>
            <a:rect l="0" t="0" r="r" b="b"/>
            <a:pathLst>
              <a:path w="57" h="54">
                <a:moveTo>
                  <a:pt x="28" y="0"/>
                </a:moveTo>
                <a:lnTo>
                  <a:pt x="21" y="20"/>
                </a:lnTo>
                <a:lnTo>
                  <a:pt x="0" y="20"/>
                </a:lnTo>
                <a:lnTo>
                  <a:pt x="17" y="33"/>
                </a:lnTo>
                <a:lnTo>
                  <a:pt x="10" y="53"/>
                </a:lnTo>
                <a:lnTo>
                  <a:pt x="28" y="41"/>
                </a:lnTo>
                <a:lnTo>
                  <a:pt x="41" y="41"/>
                </a:lnTo>
                <a:lnTo>
                  <a:pt x="38" y="33"/>
                </a:lnTo>
                <a:lnTo>
                  <a:pt x="56" y="20"/>
                </a:lnTo>
                <a:lnTo>
                  <a:pt x="21" y="20"/>
                </a:lnTo>
                <a:lnTo>
                  <a:pt x="34" y="20"/>
                </a:lnTo>
                <a:lnTo>
                  <a:pt x="28" y="0"/>
                </a:lnTo>
                <a:close/>
                <a:moveTo>
                  <a:pt x="41" y="41"/>
                </a:moveTo>
                <a:lnTo>
                  <a:pt x="28" y="41"/>
                </a:lnTo>
                <a:lnTo>
                  <a:pt x="45" y="53"/>
                </a:lnTo>
                <a:lnTo>
                  <a:pt x="41" y="41"/>
                </a:lnTo>
                <a:close/>
              </a:path>
            </a:pathLst>
          </a:custGeom>
          <a:solidFill>
            <a:srgbClr val="FFF2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pic macro="[0]!Group1_Click">
        <xdr:nvPicPr>
          <xdr:cNvPr id="9" name="Picture 8">
            <a:extLst>
              <a:ext uri="{FF2B5EF4-FFF2-40B4-BE49-F238E27FC236}">
                <a16:creationId xmlns:a16="http://schemas.microsoft.com/office/drawing/2014/main" id="{24217316-FB50-D95F-050C-81B4801BF81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311" y="14401"/>
            <a:ext cx="122" cy="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0]!Group1_Click" textlink="">
        <xdr:nvSpPr>
          <xdr:cNvPr id="10" name="AutoShape 10">
            <a:extLst>
              <a:ext uri="{FF2B5EF4-FFF2-40B4-BE49-F238E27FC236}">
                <a16:creationId xmlns:a16="http://schemas.microsoft.com/office/drawing/2014/main" id="{35653156-B7D1-728B-72B9-F9081C8415AA}"/>
              </a:ext>
            </a:extLst>
          </xdr:cNvPr>
          <xdr:cNvSpPr>
            <a:spLocks/>
          </xdr:cNvSpPr>
        </xdr:nvSpPr>
        <xdr:spPr bwMode="auto">
          <a:xfrm>
            <a:off x="8466" y="14490"/>
            <a:ext cx="57" cy="54"/>
          </a:xfrm>
          <a:custGeom>
            <a:avLst/>
            <a:gdLst>
              <a:gd name="T0" fmla="+- 0 8494 8466"/>
              <a:gd name="T1" fmla="*/ T0 w 57"/>
              <a:gd name="T2" fmla="+- 0 14490 14490"/>
              <a:gd name="T3" fmla="*/ 14490 h 54"/>
              <a:gd name="T4" fmla="+- 0 8488 8466"/>
              <a:gd name="T5" fmla="*/ T4 w 57"/>
              <a:gd name="T6" fmla="+- 0 14511 14490"/>
              <a:gd name="T7" fmla="*/ 14511 h 54"/>
              <a:gd name="T8" fmla="+- 0 8466 8466"/>
              <a:gd name="T9" fmla="*/ T8 w 57"/>
              <a:gd name="T10" fmla="+- 0 14511 14490"/>
              <a:gd name="T11" fmla="*/ 14511 h 54"/>
              <a:gd name="T12" fmla="+- 0 8484 8466"/>
              <a:gd name="T13" fmla="*/ T12 w 57"/>
              <a:gd name="T14" fmla="+- 0 14524 14490"/>
              <a:gd name="T15" fmla="*/ 14524 h 54"/>
              <a:gd name="T16" fmla="+- 0 8477 8466"/>
              <a:gd name="T17" fmla="*/ T16 w 57"/>
              <a:gd name="T18" fmla="+- 0 14544 14490"/>
              <a:gd name="T19" fmla="*/ 14544 h 54"/>
              <a:gd name="T20" fmla="+- 0 8494 8466"/>
              <a:gd name="T21" fmla="*/ T20 w 57"/>
              <a:gd name="T22" fmla="+- 0 14531 14490"/>
              <a:gd name="T23" fmla="*/ 14531 h 54"/>
              <a:gd name="T24" fmla="+- 0 8508 8466"/>
              <a:gd name="T25" fmla="*/ T24 w 57"/>
              <a:gd name="T26" fmla="+- 0 14531 14490"/>
              <a:gd name="T27" fmla="*/ 14531 h 54"/>
              <a:gd name="T28" fmla="+- 0 8505 8466"/>
              <a:gd name="T29" fmla="*/ T28 w 57"/>
              <a:gd name="T30" fmla="+- 0 14524 14490"/>
              <a:gd name="T31" fmla="*/ 14524 h 54"/>
              <a:gd name="T32" fmla="+- 0 8523 8466"/>
              <a:gd name="T33" fmla="*/ T32 w 57"/>
              <a:gd name="T34" fmla="+- 0 14511 14490"/>
              <a:gd name="T35" fmla="*/ 14511 h 54"/>
              <a:gd name="T36" fmla="+- 0 8488 8466"/>
              <a:gd name="T37" fmla="*/ T36 w 57"/>
              <a:gd name="T38" fmla="+- 0 14511 14490"/>
              <a:gd name="T39" fmla="*/ 14511 h 54"/>
              <a:gd name="T40" fmla="+- 0 8501 8466"/>
              <a:gd name="T41" fmla="*/ T40 w 57"/>
              <a:gd name="T42" fmla="+- 0 14511 14490"/>
              <a:gd name="T43" fmla="*/ 14511 h 54"/>
              <a:gd name="T44" fmla="+- 0 8494 8466"/>
              <a:gd name="T45" fmla="*/ T44 w 57"/>
              <a:gd name="T46" fmla="+- 0 14490 14490"/>
              <a:gd name="T47" fmla="*/ 14490 h 54"/>
              <a:gd name="T48" fmla="+- 0 8508 8466"/>
              <a:gd name="T49" fmla="*/ T48 w 57"/>
              <a:gd name="T50" fmla="+- 0 14531 14490"/>
              <a:gd name="T51" fmla="*/ 14531 h 54"/>
              <a:gd name="T52" fmla="+- 0 8494 8466"/>
              <a:gd name="T53" fmla="*/ T52 w 57"/>
              <a:gd name="T54" fmla="+- 0 14531 14490"/>
              <a:gd name="T55" fmla="*/ 14531 h 54"/>
              <a:gd name="T56" fmla="+- 0 8512 8466"/>
              <a:gd name="T57" fmla="*/ T56 w 57"/>
              <a:gd name="T58" fmla="+- 0 14544 14490"/>
              <a:gd name="T59" fmla="*/ 14544 h 54"/>
              <a:gd name="T60" fmla="+- 0 8508 8466"/>
              <a:gd name="T61" fmla="*/ T60 w 57"/>
              <a:gd name="T62" fmla="+- 0 14531 14490"/>
              <a:gd name="T63" fmla="*/ 14531 h 5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Lst>
            <a:rect l="0" t="0" r="r" b="b"/>
            <a:pathLst>
              <a:path w="57" h="54">
                <a:moveTo>
                  <a:pt x="28" y="0"/>
                </a:moveTo>
                <a:lnTo>
                  <a:pt x="22" y="21"/>
                </a:lnTo>
                <a:lnTo>
                  <a:pt x="0" y="21"/>
                </a:lnTo>
                <a:lnTo>
                  <a:pt x="18" y="34"/>
                </a:lnTo>
                <a:lnTo>
                  <a:pt x="11" y="54"/>
                </a:lnTo>
                <a:lnTo>
                  <a:pt x="28" y="41"/>
                </a:lnTo>
                <a:lnTo>
                  <a:pt x="42" y="41"/>
                </a:lnTo>
                <a:lnTo>
                  <a:pt x="39" y="34"/>
                </a:lnTo>
                <a:lnTo>
                  <a:pt x="57" y="21"/>
                </a:lnTo>
                <a:lnTo>
                  <a:pt x="22" y="21"/>
                </a:lnTo>
                <a:lnTo>
                  <a:pt x="35" y="21"/>
                </a:lnTo>
                <a:lnTo>
                  <a:pt x="28" y="0"/>
                </a:lnTo>
                <a:close/>
                <a:moveTo>
                  <a:pt x="42" y="41"/>
                </a:moveTo>
                <a:lnTo>
                  <a:pt x="28" y="41"/>
                </a:lnTo>
                <a:lnTo>
                  <a:pt x="46" y="54"/>
                </a:lnTo>
                <a:lnTo>
                  <a:pt x="42" y="41"/>
                </a:lnTo>
                <a:close/>
              </a:path>
            </a:pathLst>
          </a:custGeom>
          <a:solidFill>
            <a:srgbClr val="FFF2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pic macro="[0]!Group1_Click">
        <xdr:nvPicPr>
          <xdr:cNvPr id="11" name="Picture 10">
            <a:extLst>
              <a:ext uri="{FF2B5EF4-FFF2-40B4-BE49-F238E27FC236}">
                <a16:creationId xmlns:a16="http://schemas.microsoft.com/office/drawing/2014/main" id="{F90F153E-AFFD-1A42-83A3-20230B1BA0C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555" y="14401"/>
            <a:ext cx="122" cy="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0]!Group1_Click" textlink="">
        <xdr:nvSpPr>
          <xdr:cNvPr id="12" name="AutoShape 12">
            <a:extLst>
              <a:ext uri="{FF2B5EF4-FFF2-40B4-BE49-F238E27FC236}">
                <a16:creationId xmlns:a16="http://schemas.microsoft.com/office/drawing/2014/main" id="{5B391F92-CA38-E4B1-BE5B-A2FA7B8FCD68}"/>
              </a:ext>
            </a:extLst>
          </xdr:cNvPr>
          <xdr:cNvSpPr>
            <a:spLocks/>
          </xdr:cNvSpPr>
        </xdr:nvSpPr>
        <xdr:spPr bwMode="auto">
          <a:xfrm>
            <a:off x="8644" y="14311"/>
            <a:ext cx="57" cy="54"/>
          </a:xfrm>
          <a:custGeom>
            <a:avLst/>
            <a:gdLst>
              <a:gd name="T0" fmla="+- 0 8673 8645"/>
              <a:gd name="T1" fmla="*/ T0 w 57"/>
              <a:gd name="T2" fmla="+- 0 14311 14311"/>
              <a:gd name="T3" fmla="*/ 14311 h 54"/>
              <a:gd name="T4" fmla="+- 0 8666 8645"/>
              <a:gd name="T5" fmla="*/ T4 w 57"/>
              <a:gd name="T6" fmla="+- 0 14332 14311"/>
              <a:gd name="T7" fmla="*/ 14332 h 54"/>
              <a:gd name="T8" fmla="+- 0 8645 8645"/>
              <a:gd name="T9" fmla="*/ T8 w 57"/>
              <a:gd name="T10" fmla="+- 0 14332 14311"/>
              <a:gd name="T11" fmla="*/ 14332 h 54"/>
              <a:gd name="T12" fmla="+- 0 8662 8645"/>
              <a:gd name="T13" fmla="*/ T12 w 57"/>
              <a:gd name="T14" fmla="+- 0 14345 14311"/>
              <a:gd name="T15" fmla="*/ 14345 h 54"/>
              <a:gd name="T16" fmla="+- 0 8655 8645"/>
              <a:gd name="T17" fmla="*/ T16 w 57"/>
              <a:gd name="T18" fmla="+- 0 14365 14311"/>
              <a:gd name="T19" fmla="*/ 14365 h 54"/>
              <a:gd name="T20" fmla="+- 0 8673 8645"/>
              <a:gd name="T21" fmla="*/ T20 w 57"/>
              <a:gd name="T22" fmla="+- 0 14352 14311"/>
              <a:gd name="T23" fmla="*/ 14352 h 54"/>
              <a:gd name="T24" fmla="+- 0 8686 8645"/>
              <a:gd name="T25" fmla="*/ T24 w 57"/>
              <a:gd name="T26" fmla="+- 0 14352 14311"/>
              <a:gd name="T27" fmla="*/ 14352 h 54"/>
              <a:gd name="T28" fmla="+- 0 8683 8645"/>
              <a:gd name="T29" fmla="*/ T28 w 57"/>
              <a:gd name="T30" fmla="+- 0 14345 14311"/>
              <a:gd name="T31" fmla="*/ 14345 h 54"/>
              <a:gd name="T32" fmla="+- 0 8701 8645"/>
              <a:gd name="T33" fmla="*/ T32 w 57"/>
              <a:gd name="T34" fmla="+- 0 14332 14311"/>
              <a:gd name="T35" fmla="*/ 14332 h 54"/>
              <a:gd name="T36" fmla="+- 0 8666 8645"/>
              <a:gd name="T37" fmla="*/ T36 w 57"/>
              <a:gd name="T38" fmla="+- 0 14332 14311"/>
              <a:gd name="T39" fmla="*/ 14332 h 54"/>
              <a:gd name="T40" fmla="+- 0 8679 8645"/>
              <a:gd name="T41" fmla="*/ T40 w 57"/>
              <a:gd name="T42" fmla="+- 0 14332 14311"/>
              <a:gd name="T43" fmla="*/ 14332 h 54"/>
              <a:gd name="T44" fmla="+- 0 8673 8645"/>
              <a:gd name="T45" fmla="*/ T44 w 57"/>
              <a:gd name="T46" fmla="+- 0 14311 14311"/>
              <a:gd name="T47" fmla="*/ 14311 h 54"/>
              <a:gd name="T48" fmla="+- 0 8686 8645"/>
              <a:gd name="T49" fmla="*/ T48 w 57"/>
              <a:gd name="T50" fmla="+- 0 14352 14311"/>
              <a:gd name="T51" fmla="*/ 14352 h 54"/>
              <a:gd name="T52" fmla="+- 0 8673 8645"/>
              <a:gd name="T53" fmla="*/ T52 w 57"/>
              <a:gd name="T54" fmla="+- 0 14352 14311"/>
              <a:gd name="T55" fmla="*/ 14352 h 54"/>
              <a:gd name="T56" fmla="+- 0 8690 8645"/>
              <a:gd name="T57" fmla="*/ T56 w 57"/>
              <a:gd name="T58" fmla="+- 0 14365 14311"/>
              <a:gd name="T59" fmla="*/ 14365 h 54"/>
              <a:gd name="T60" fmla="+- 0 8686 8645"/>
              <a:gd name="T61" fmla="*/ T60 w 57"/>
              <a:gd name="T62" fmla="+- 0 14352 14311"/>
              <a:gd name="T63" fmla="*/ 14352 h 5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Lst>
            <a:rect l="0" t="0" r="r" b="b"/>
            <a:pathLst>
              <a:path w="57" h="54">
                <a:moveTo>
                  <a:pt x="28" y="0"/>
                </a:moveTo>
                <a:lnTo>
                  <a:pt x="21" y="21"/>
                </a:lnTo>
                <a:lnTo>
                  <a:pt x="0" y="21"/>
                </a:lnTo>
                <a:lnTo>
                  <a:pt x="17" y="34"/>
                </a:lnTo>
                <a:lnTo>
                  <a:pt x="10" y="54"/>
                </a:lnTo>
                <a:lnTo>
                  <a:pt x="28" y="41"/>
                </a:lnTo>
                <a:lnTo>
                  <a:pt x="41" y="41"/>
                </a:lnTo>
                <a:lnTo>
                  <a:pt x="38" y="34"/>
                </a:lnTo>
                <a:lnTo>
                  <a:pt x="56" y="21"/>
                </a:lnTo>
                <a:lnTo>
                  <a:pt x="21" y="21"/>
                </a:lnTo>
                <a:lnTo>
                  <a:pt x="34" y="21"/>
                </a:lnTo>
                <a:lnTo>
                  <a:pt x="28" y="0"/>
                </a:lnTo>
                <a:close/>
                <a:moveTo>
                  <a:pt x="41" y="41"/>
                </a:moveTo>
                <a:lnTo>
                  <a:pt x="28" y="41"/>
                </a:lnTo>
                <a:lnTo>
                  <a:pt x="45" y="54"/>
                </a:lnTo>
                <a:lnTo>
                  <a:pt x="41" y="41"/>
                </a:lnTo>
                <a:close/>
              </a:path>
            </a:pathLst>
          </a:custGeom>
          <a:solidFill>
            <a:srgbClr val="FFF2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pic macro="[0]!Group1_Click">
        <xdr:nvPicPr>
          <xdr:cNvPr id="13" name="Picture 12">
            <a:extLst>
              <a:ext uri="{FF2B5EF4-FFF2-40B4-BE49-F238E27FC236}">
                <a16:creationId xmlns:a16="http://schemas.microsoft.com/office/drawing/2014/main" id="{9F91FEED-D8EB-3822-165B-C986A9F2EF5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555" y="14157"/>
            <a:ext cx="122" cy="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20</xdr:col>
      <xdr:colOff>27214</xdr:colOff>
      <xdr:row>1</xdr:row>
      <xdr:rowOff>20002</xdr:rowOff>
    </xdr:from>
    <xdr:to>
      <xdr:col>22</xdr:col>
      <xdr:colOff>389165</xdr:colOff>
      <xdr:row>5</xdr:row>
      <xdr:rowOff>92528</xdr:rowOff>
    </xdr:to>
    <xdr:pic>
      <xdr:nvPicPr>
        <xdr:cNvPr id="14" name="Picture 3">
          <a:extLst>
            <a:ext uri="{FF2B5EF4-FFF2-40B4-BE49-F238E27FC236}">
              <a16:creationId xmlns:a16="http://schemas.microsoft.com/office/drawing/2014/main" id="{9A2C7859-F79D-05EE-C1E9-26B3E91D7448}"/>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2273643" y="210502"/>
          <a:ext cx="1586593" cy="8345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95249</xdr:colOff>
      <xdr:row>7</xdr:row>
      <xdr:rowOff>171449</xdr:rowOff>
    </xdr:from>
    <xdr:to>
      <xdr:col>21</xdr:col>
      <xdr:colOff>485774</xdr:colOff>
      <xdr:row>17</xdr:row>
      <xdr:rowOff>0</xdr:rowOff>
    </xdr:to>
    <xdr:sp macro="" textlink="">
      <xdr:nvSpPr>
        <xdr:cNvPr id="16" name="TextBox 15">
          <a:extLst>
            <a:ext uri="{FF2B5EF4-FFF2-40B4-BE49-F238E27FC236}">
              <a16:creationId xmlns:a16="http://schemas.microsoft.com/office/drawing/2014/main" id="{88811B29-1E7E-0D3C-0602-4320C9F6D6A9}"/>
            </a:ext>
          </a:extLst>
        </xdr:cNvPr>
        <xdr:cNvSpPr txBox="1"/>
      </xdr:nvSpPr>
      <xdr:spPr>
        <a:xfrm>
          <a:off x="3752849" y="1460499"/>
          <a:ext cx="10753725" cy="1670051"/>
        </a:xfrm>
        <a:prstGeom prst="rect">
          <a:avLst/>
        </a:prstGeom>
        <a:gradFill flip="none" rotWithShape="1">
          <a:gsLst>
            <a:gs pos="0">
              <a:schemeClr val="accent5">
                <a:lumMod val="0"/>
                <a:lumOff val="100000"/>
              </a:schemeClr>
            </a:gs>
            <a:gs pos="35000">
              <a:schemeClr val="accent1">
                <a:lumMod val="60000"/>
                <a:lumOff val="40000"/>
              </a:schemeClr>
            </a:gs>
            <a:gs pos="100000">
              <a:schemeClr val="accent5">
                <a:lumMod val="60000"/>
                <a:lumOff val="40000"/>
              </a:schemeClr>
            </a:gs>
          </a:gsLst>
          <a:path path="circle">
            <a:fillToRect r="100000" b="100000"/>
          </a:path>
          <a:tileRect l="-100000" t="-10000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mn-lt"/>
              <a:cs typeface="Times New Roman" panose="02020603050405020304" pitchFamily="18" charset="0"/>
            </a:rPr>
            <a:t>Welcome</a:t>
          </a:r>
          <a:r>
            <a:rPr lang="en-GB" sz="1100" baseline="0">
              <a:latin typeface="+mn-lt"/>
              <a:cs typeface="Times New Roman" panose="02020603050405020304" pitchFamily="18" charset="0"/>
            </a:rPr>
            <a:t> to The "</a:t>
          </a:r>
          <a:r>
            <a:rPr lang="en-GB" sz="1100" b="1" i="1" baseline="0">
              <a:latin typeface="+mn-lt"/>
              <a:cs typeface="Times New Roman" panose="02020603050405020304" pitchFamily="18" charset="0"/>
            </a:rPr>
            <a:t>ENPOR Split Incentive Quantification" </a:t>
          </a:r>
          <a:r>
            <a:rPr lang="en-GB" sz="1100" b="1" baseline="0">
              <a:latin typeface="+mn-lt"/>
              <a:cs typeface="Times New Roman" panose="02020603050405020304" pitchFamily="18" charset="0"/>
            </a:rPr>
            <a:t>Tool. </a:t>
          </a:r>
        </a:p>
        <a:p>
          <a:endParaRPr lang="en-GB" sz="1100" b="1" baseline="0">
            <a:latin typeface="+mn-lt"/>
            <a:cs typeface="Times New Roman" panose="02020603050405020304" pitchFamily="18" charset="0"/>
          </a:endParaRPr>
        </a:p>
        <a:p>
          <a:r>
            <a:rPr lang="en-US" sz="1100">
              <a:solidFill>
                <a:schemeClr val="dk1"/>
              </a:solidFill>
              <a:effectLst/>
              <a:latin typeface="+mn-lt"/>
              <a:ea typeface="+mn-ea"/>
              <a:cs typeface="Times New Roman" panose="02020603050405020304" pitchFamily="18" charset="0"/>
            </a:rPr>
            <a:t>“</a:t>
          </a:r>
          <a:r>
            <a:rPr lang="en-US" sz="1100" b="1" i="1">
              <a:solidFill>
                <a:schemeClr val="dk1"/>
              </a:solidFill>
              <a:effectLst/>
              <a:latin typeface="+mn-lt"/>
              <a:ea typeface="+mn-ea"/>
              <a:cs typeface="Times New Roman" panose="02020603050405020304" pitchFamily="18" charset="0"/>
            </a:rPr>
            <a:t>Split incentives</a:t>
          </a:r>
          <a:r>
            <a:rPr lang="en-US" sz="1100">
              <a:solidFill>
                <a:schemeClr val="dk1"/>
              </a:solidFill>
              <a:effectLst/>
              <a:latin typeface="+mn-lt"/>
              <a:ea typeface="+mn-ea"/>
              <a:cs typeface="Times New Roman" panose="02020603050405020304" pitchFamily="18" charset="0"/>
            </a:rPr>
            <a:t>” refer to any situation where the </a:t>
          </a:r>
          <a:r>
            <a:rPr lang="en-US" sz="1100" b="1">
              <a:solidFill>
                <a:schemeClr val="dk1"/>
              </a:solidFill>
              <a:effectLst/>
              <a:latin typeface="+mn-lt"/>
              <a:ea typeface="+mn-ea"/>
              <a:cs typeface="Times New Roman" panose="02020603050405020304" pitchFamily="18" charset="0"/>
            </a:rPr>
            <a:t>benefits</a:t>
          </a:r>
          <a:r>
            <a:rPr lang="en-US" sz="1100">
              <a:solidFill>
                <a:schemeClr val="dk1"/>
              </a:solidFill>
              <a:effectLst/>
              <a:latin typeface="+mn-lt"/>
              <a:ea typeface="+mn-ea"/>
              <a:cs typeface="Times New Roman" panose="02020603050405020304" pitchFamily="18" charset="0"/>
            </a:rPr>
            <a:t> of a </a:t>
          </a:r>
          <a:r>
            <a:rPr lang="en-US" sz="1100" b="1" i="0">
              <a:solidFill>
                <a:schemeClr val="dk1"/>
              </a:solidFill>
              <a:effectLst/>
              <a:latin typeface="+mn-lt"/>
              <a:ea typeface="+mn-ea"/>
              <a:cs typeface="Times New Roman" panose="02020603050405020304" pitchFamily="18" charset="0"/>
            </a:rPr>
            <a:t>transaction</a:t>
          </a:r>
          <a:r>
            <a:rPr lang="en-US" sz="1100">
              <a:solidFill>
                <a:schemeClr val="dk1"/>
              </a:solidFill>
              <a:effectLst/>
              <a:latin typeface="+mn-lt"/>
              <a:ea typeface="+mn-ea"/>
              <a:cs typeface="Times New Roman" panose="02020603050405020304" pitchFamily="18" charset="0"/>
            </a:rPr>
            <a:t> do not accrue to the actor who pays for the transaction.</a:t>
          </a:r>
        </a:p>
        <a:p>
          <a:endParaRPr lang="en-US" sz="1100">
            <a:solidFill>
              <a:schemeClr val="dk1"/>
            </a:solidFill>
            <a:effectLst/>
            <a:latin typeface="+mn-lt"/>
            <a:ea typeface="+mn-ea"/>
            <a:cs typeface="Times New Roman" panose="02020603050405020304" pitchFamily="18" charset="0"/>
          </a:endParaRPr>
        </a:p>
        <a:p>
          <a:r>
            <a:rPr lang="en-US" sz="1100">
              <a:solidFill>
                <a:schemeClr val="dk1"/>
              </a:solidFill>
              <a:effectLst/>
              <a:latin typeface="+mn-lt"/>
              <a:ea typeface="+mn-ea"/>
              <a:cs typeface="Times New Roman" panose="02020603050405020304" pitchFamily="18" charset="0"/>
            </a:rPr>
            <a:t>In the context of energy efficiency in buildings, split incentives are linked with </a:t>
          </a:r>
          <a:r>
            <a:rPr lang="en-US" sz="1100" b="1">
              <a:solidFill>
                <a:schemeClr val="dk1"/>
              </a:solidFill>
              <a:effectLst/>
              <a:latin typeface="+mn-lt"/>
              <a:ea typeface="+mn-ea"/>
              <a:cs typeface="Times New Roman" panose="02020603050405020304" pitchFamily="18" charset="0"/>
            </a:rPr>
            <a:t>cost recovery issues</a:t>
          </a:r>
          <a:r>
            <a:rPr lang="en-US" sz="1100">
              <a:solidFill>
                <a:schemeClr val="dk1"/>
              </a:solidFill>
              <a:effectLst/>
              <a:latin typeface="+mn-lt"/>
              <a:ea typeface="+mn-ea"/>
              <a:cs typeface="Times New Roman" panose="02020603050405020304" pitchFamily="18" charset="0"/>
            </a:rPr>
            <a:t> related to </a:t>
          </a:r>
          <a:r>
            <a:rPr lang="en-US" sz="1100" b="1">
              <a:solidFill>
                <a:schemeClr val="dk1"/>
              </a:solidFill>
              <a:effectLst/>
              <a:latin typeface="+mn-lt"/>
              <a:ea typeface="+mn-ea"/>
              <a:cs typeface="Times New Roman" panose="02020603050405020304" pitchFamily="18" charset="0"/>
            </a:rPr>
            <a:t>energy efficiency upgrade investments.</a:t>
          </a:r>
        </a:p>
        <a:p>
          <a:endParaRPr lang="en-US" sz="1100" b="1">
            <a:solidFill>
              <a:schemeClr val="dk1"/>
            </a:solidFill>
            <a:effectLst/>
            <a:latin typeface="+mn-lt"/>
            <a:ea typeface="+mn-ea"/>
            <a:cs typeface="Times New Roman" panose="02020603050405020304" pitchFamily="18" charset="0"/>
          </a:endParaRPr>
        </a:p>
        <a:p>
          <a:r>
            <a:rPr lang="en-US" sz="1100">
              <a:solidFill>
                <a:schemeClr val="dk1"/>
              </a:solidFill>
              <a:effectLst/>
              <a:latin typeface="+mn-lt"/>
              <a:ea typeface="+mn-ea"/>
              <a:cs typeface="Times New Roman" panose="02020603050405020304" pitchFamily="18" charset="0"/>
            </a:rPr>
            <a:t> </a:t>
          </a:r>
          <a:r>
            <a:rPr lang="en-US" sz="1100" b="0">
              <a:solidFill>
                <a:schemeClr val="dk1"/>
              </a:solidFill>
              <a:effectLst/>
              <a:latin typeface="+mn-lt"/>
              <a:ea typeface="+mn-ea"/>
              <a:cs typeface="Times New Roman" panose="02020603050405020304" pitchFamily="18" charset="0"/>
            </a:rPr>
            <a:t>The main </a:t>
          </a:r>
          <a:r>
            <a:rPr lang="en-US" sz="1100" b="1">
              <a:solidFill>
                <a:schemeClr val="dk1"/>
              </a:solidFill>
              <a:effectLst/>
              <a:latin typeface="+mn-lt"/>
              <a:ea typeface="+mn-ea"/>
              <a:cs typeface="Times New Roman" panose="02020603050405020304" pitchFamily="18" charset="0"/>
            </a:rPr>
            <a:t>objective </a:t>
          </a:r>
          <a:r>
            <a:rPr lang="en-US" sz="1100" b="0">
              <a:solidFill>
                <a:schemeClr val="dk1"/>
              </a:solidFill>
              <a:effectLst/>
              <a:latin typeface="+mn-lt"/>
              <a:ea typeface="+mn-ea"/>
              <a:cs typeface="Times New Roman" panose="02020603050405020304" pitchFamily="18" charset="0"/>
            </a:rPr>
            <a:t>of the tool is to </a:t>
          </a:r>
          <a:r>
            <a:rPr lang="en-US" sz="1100" b="1">
              <a:solidFill>
                <a:schemeClr val="dk1"/>
              </a:solidFill>
              <a:effectLst/>
              <a:latin typeface="+mn-lt"/>
              <a:ea typeface="+mn-ea"/>
              <a:cs typeface="Times New Roman" panose="02020603050405020304" pitchFamily="18" charset="0"/>
            </a:rPr>
            <a:t>identify the share of the triggered benefits </a:t>
          </a:r>
          <a:r>
            <a:rPr lang="en-US" sz="1100" b="0">
              <a:solidFill>
                <a:schemeClr val="dk1"/>
              </a:solidFill>
              <a:effectLst/>
              <a:latin typeface="+mn-lt"/>
              <a:ea typeface="+mn-ea"/>
              <a:cs typeface="Times New Roman" panose="02020603050405020304" pitchFamily="18" charset="0"/>
            </a:rPr>
            <a:t>from the implementation of energy efficiency interventions between </a:t>
          </a:r>
          <a:r>
            <a:rPr lang="en-US" sz="1100" b="1">
              <a:solidFill>
                <a:schemeClr val="dk1"/>
              </a:solidFill>
              <a:effectLst/>
              <a:latin typeface="+mn-lt"/>
              <a:ea typeface="+mn-ea"/>
              <a:cs typeface="Times New Roman" panose="02020603050405020304" pitchFamily="18" charset="0"/>
            </a:rPr>
            <a:t>landlords and tenants </a:t>
          </a:r>
          <a:r>
            <a:rPr lang="en-US" sz="1100" b="0">
              <a:solidFill>
                <a:schemeClr val="dk1"/>
              </a:solidFill>
              <a:effectLst/>
              <a:latin typeface="+mn-lt"/>
              <a:ea typeface="+mn-ea"/>
              <a:cs typeface="Times New Roman" panose="02020603050405020304" pitchFamily="18" charset="0"/>
            </a:rPr>
            <a:t>in order to quantify the appropriate </a:t>
          </a:r>
          <a:r>
            <a:rPr lang="en-US" sz="1100" b="1">
              <a:solidFill>
                <a:schemeClr val="dk1"/>
              </a:solidFill>
              <a:effectLst/>
              <a:latin typeface="+mn-lt"/>
              <a:ea typeface="+mn-ea"/>
              <a:cs typeface="Times New Roman" panose="02020603050405020304" pitchFamily="18" charset="0"/>
            </a:rPr>
            <a:t>allocation of costs or subsidy rates </a:t>
          </a:r>
          <a:r>
            <a:rPr lang="en-US" sz="1100" b="0">
              <a:solidFill>
                <a:schemeClr val="dk1"/>
              </a:solidFill>
              <a:effectLst/>
              <a:latin typeface="+mn-lt"/>
              <a:ea typeface="+mn-ea"/>
              <a:cs typeface="Times New Roman" panose="02020603050405020304" pitchFamily="18" charset="0"/>
            </a:rPr>
            <a:t>for both sides, towards </a:t>
          </a:r>
          <a:r>
            <a:rPr lang="en-US" sz="1100" b="1">
              <a:solidFill>
                <a:schemeClr val="dk1"/>
              </a:solidFill>
              <a:effectLst/>
              <a:latin typeface="+mn-lt"/>
              <a:ea typeface="+mn-ea"/>
              <a:cs typeface="Times New Roman" panose="02020603050405020304" pitchFamily="18" charset="0"/>
            </a:rPr>
            <a:t>specific renovation scenarios </a:t>
          </a:r>
          <a:r>
            <a:rPr lang="en-US" sz="1100" b="0">
              <a:solidFill>
                <a:schemeClr val="dk1"/>
              </a:solidFill>
              <a:effectLst/>
              <a:latin typeface="+mn-lt"/>
              <a:ea typeface="+mn-ea"/>
              <a:cs typeface="Times New Roman" panose="02020603050405020304" pitchFamily="18" charset="0"/>
            </a:rPr>
            <a:t>in the private rented</a:t>
          </a:r>
          <a:r>
            <a:rPr lang="en-US" sz="1100" b="0" baseline="0">
              <a:solidFill>
                <a:schemeClr val="dk1"/>
              </a:solidFill>
              <a:effectLst/>
              <a:latin typeface="+mn-lt"/>
              <a:ea typeface="+mn-ea"/>
              <a:cs typeface="Times New Roman" panose="02020603050405020304" pitchFamily="18" charset="0"/>
            </a:rPr>
            <a:t> sector (PRS) in </a:t>
          </a:r>
          <a:r>
            <a:rPr lang="en-US" sz="1100" b="0">
              <a:solidFill>
                <a:schemeClr val="dk1"/>
              </a:solidFill>
              <a:effectLst/>
              <a:latin typeface="+mn-lt"/>
              <a:ea typeface="+mn-ea"/>
              <a:cs typeface="Times New Roman" panose="02020603050405020304" pitchFamily="18" charset="0"/>
            </a:rPr>
            <a:t>several geographical/national contexts. </a:t>
          </a:r>
          <a:endParaRPr lang="en-GB" sz="1100" b="0">
            <a:latin typeface="+mn-lt"/>
            <a:cs typeface="Times New Roman" panose="02020603050405020304" pitchFamily="18" charset="0"/>
          </a:endParaRPr>
        </a:p>
      </xdr:txBody>
    </xdr:sp>
    <xdr:clientData/>
  </xdr:twoCellAnchor>
  <xdr:twoCellAnchor editAs="oneCell">
    <xdr:from>
      <xdr:col>3</xdr:col>
      <xdr:colOff>189392</xdr:colOff>
      <xdr:row>1</xdr:row>
      <xdr:rowOff>97972</xdr:rowOff>
    </xdr:from>
    <xdr:to>
      <xdr:col>5</xdr:col>
      <xdr:colOff>408214</xdr:colOff>
      <xdr:row>3</xdr:row>
      <xdr:rowOff>83423</xdr:rowOff>
    </xdr:to>
    <xdr:pic>
      <xdr:nvPicPr>
        <xdr:cNvPr id="17" name="Picture 16" descr="A picture containing sitting, dark, clock, train&#10;&#10;Description automatically generated">
          <a:extLst>
            <a:ext uri="{FF2B5EF4-FFF2-40B4-BE49-F238E27FC236}">
              <a16:creationId xmlns:a16="http://schemas.microsoft.com/office/drawing/2014/main" id="{86023B1E-EC8B-4174-B892-A7D2A89D90CC}"/>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026356" y="288472"/>
          <a:ext cx="1443465" cy="366451"/>
        </a:xfrm>
        <a:prstGeom prst="rect">
          <a:avLst/>
        </a:prstGeom>
      </xdr:spPr>
    </xdr:pic>
    <xdr:clientData/>
  </xdr:twoCellAnchor>
  <xdr:twoCellAnchor editAs="oneCell">
    <xdr:from>
      <xdr:col>4</xdr:col>
      <xdr:colOff>427264</xdr:colOff>
      <xdr:row>4</xdr:row>
      <xdr:rowOff>13607</xdr:rowOff>
    </xdr:from>
    <xdr:to>
      <xdr:col>7</xdr:col>
      <xdr:colOff>443584</xdr:colOff>
      <xdr:row>5</xdr:row>
      <xdr:rowOff>176892</xdr:rowOff>
    </xdr:to>
    <xdr:pic>
      <xdr:nvPicPr>
        <xdr:cNvPr id="18" name="Picture 17" descr="Logo">
          <a:extLst>
            <a:ext uri="{FF2B5EF4-FFF2-40B4-BE49-F238E27FC236}">
              <a16:creationId xmlns:a16="http://schemas.microsoft.com/office/drawing/2014/main" id="{C0ABCFDB-D228-4B86-5B36-D688CF9B3D68}"/>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76550" y="775607"/>
          <a:ext cx="1853284" cy="353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446315</xdr:colOff>
      <xdr:row>0</xdr:row>
      <xdr:rowOff>108856</xdr:rowOff>
    </xdr:from>
    <xdr:to>
      <xdr:col>10</xdr:col>
      <xdr:colOff>203392</xdr:colOff>
      <xdr:row>4</xdr:row>
      <xdr:rowOff>134256</xdr:rowOff>
    </xdr:to>
    <xdr:pic>
      <xdr:nvPicPr>
        <xdr:cNvPr id="22" name="Picture 21">
          <a:extLst>
            <a:ext uri="{FF2B5EF4-FFF2-40B4-BE49-F238E27FC236}">
              <a16:creationId xmlns:a16="http://schemas.microsoft.com/office/drawing/2014/main" id="{9B631EF6-4F11-BF50-BDDA-8E1E0B3AA3E4}"/>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507922" y="108856"/>
          <a:ext cx="2818684" cy="787400"/>
        </a:xfrm>
        <a:prstGeom prst="rect">
          <a:avLst/>
        </a:prstGeom>
      </xdr:spPr>
    </xdr:pic>
    <xdr:clientData/>
  </xdr:twoCellAnchor>
  <xdr:twoCellAnchor>
    <xdr:from>
      <xdr:col>6</xdr:col>
      <xdr:colOff>435428</xdr:colOff>
      <xdr:row>27</xdr:row>
      <xdr:rowOff>95250</xdr:rowOff>
    </xdr:from>
    <xdr:to>
      <xdr:col>10</xdr:col>
      <xdr:colOff>477611</xdr:colOff>
      <xdr:row>31</xdr:row>
      <xdr:rowOff>144236</xdr:rowOff>
    </xdr:to>
    <xdr:sp macro="" textlink="">
      <xdr:nvSpPr>
        <xdr:cNvPr id="23" name="Rectangle 22">
          <a:extLst>
            <a:ext uri="{FF2B5EF4-FFF2-40B4-BE49-F238E27FC236}">
              <a16:creationId xmlns:a16="http://schemas.microsoft.com/office/drawing/2014/main" id="{6F938CB8-F6DB-022D-7F07-A933BE1548ED}"/>
            </a:ext>
          </a:extLst>
        </xdr:cNvPr>
        <xdr:cNvSpPr/>
      </xdr:nvSpPr>
      <xdr:spPr>
        <a:xfrm>
          <a:off x="4109357" y="5238750"/>
          <a:ext cx="2491468" cy="810986"/>
        </a:xfrm>
        <a:prstGeom prst="rect">
          <a:avLst/>
        </a:prstGeom>
        <a:gradFill flip="none" rotWithShape="1">
          <a:gsLst>
            <a:gs pos="0">
              <a:schemeClr val="accent5">
                <a:lumMod val="40000"/>
                <a:lumOff val="60000"/>
              </a:schemeClr>
            </a:gs>
            <a:gs pos="46000">
              <a:schemeClr val="accent5">
                <a:lumMod val="60000"/>
                <a:lumOff val="40000"/>
              </a:schemeClr>
            </a:gs>
            <a:gs pos="100000">
              <a:schemeClr val="accent5">
                <a:lumMod val="40000"/>
                <a:lumOff val="60000"/>
              </a:schemeClr>
            </a:gs>
          </a:gsLst>
          <a:path path="circle">
            <a:fillToRect r="100000" b="100000"/>
          </a:path>
          <a:tileRect l="-100000" t="-100000"/>
        </a:gra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100" b="1">
              <a:solidFill>
                <a:sysClr val="windowText" lastClr="000000"/>
              </a:solidFill>
              <a:latin typeface="+mn-lt"/>
              <a:cs typeface="Times New Roman" panose="02020603050405020304" pitchFamily="18" charset="0"/>
            </a:rPr>
            <a:t>Contact info</a:t>
          </a:r>
          <a:r>
            <a:rPr lang="en-GB" sz="1100" b="1" baseline="0">
              <a:solidFill>
                <a:sysClr val="windowText" lastClr="000000"/>
              </a:solidFill>
              <a:latin typeface="+mn-lt"/>
              <a:cs typeface="Times New Roman" panose="02020603050405020304" pitchFamily="18" charset="0"/>
            </a:rPr>
            <a:t> : </a:t>
          </a:r>
          <a:br>
            <a:rPr lang="en-GB" sz="1100" b="1" baseline="0">
              <a:solidFill>
                <a:sysClr val="windowText" lastClr="000000"/>
              </a:solidFill>
              <a:latin typeface="+mn-lt"/>
              <a:cs typeface="Times New Roman" panose="02020603050405020304" pitchFamily="18" charset="0"/>
            </a:rPr>
          </a:br>
          <a:r>
            <a:rPr lang="en-GB" sz="1100" baseline="0">
              <a:solidFill>
                <a:sysClr val="windowText" lastClr="000000"/>
              </a:solidFill>
              <a:latin typeface="+mn-lt"/>
              <a:cs typeface="Times New Roman" panose="02020603050405020304" pitchFamily="18" charset="0"/>
            </a:rPr>
            <a:t>papantonis@unipi.gr</a:t>
          </a:r>
          <a:br>
            <a:rPr lang="en-GB" sz="1100" baseline="0">
              <a:solidFill>
                <a:sysClr val="windowText" lastClr="000000"/>
              </a:solidFill>
              <a:latin typeface="+mn-lt"/>
              <a:cs typeface="Times New Roman" panose="02020603050405020304" pitchFamily="18" charset="0"/>
            </a:rPr>
          </a:br>
          <a:r>
            <a:rPr lang="en-GB" sz="1100" baseline="0">
              <a:solidFill>
                <a:sysClr val="windowText" lastClr="000000"/>
              </a:solidFill>
              <a:latin typeface="+mn-lt"/>
              <a:cs typeface="Times New Roman" panose="02020603050405020304" pitchFamily="18" charset="0"/>
            </a:rPr>
            <a:t>ctourkolias@cres.gr</a:t>
          </a:r>
          <a:br>
            <a:rPr lang="en-GB" sz="1100" baseline="0">
              <a:solidFill>
                <a:sysClr val="windowText" lastClr="000000"/>
              </a:solidFill>
              <a:latin typeface="+mn-lt"/>
              <a:cs typeface="Times New Roman" panose="02020603050405020304" pitchFamily="18" charset="0"/>
            </a:rPr>
          </a:br>
          <a:r>
            <a:rPr lang="en-GB" sz="1100" baseline="0">
              <a:solidFill>
                <a:sysClr val="windowText" lastClr="000000"/>
              </a:solidFill>
              <a:latin typeface="+mn-lt"/>
              <a:cs typeface="Times New Roman" panose="02020603050405020304" pitchFamily="18" charset="0"/>
            </a:rPr>
            <a:t>vlasis@ieecp.com</a:t>
          </a:r>
        </a:p>
        <a:p>
          <a:pPr algn="ctr"/>
          <a:r>
            <a:rPr lang="en-GB" sz="1100" baseline="0">
              <a:solidFill>
                <a:sysClr val="windowText" lastClr="000000"/>
              </a:solidFill>
            </a:rPr>
            <a:t> </a:t>
          </a:r>
          <a:endParaRPr lang="en-GB" sz="1100">
            <a:solidFill>
              <a:sysClr val="windowText" lastClr="000000"/>
            </a:solidFill>
          </a:endParaRPr>
        </a:p>
      </xdr:txBody>
    </xdr:sp>
    <xdr:clientData/>
  </xdr:twoCellAnchor>
  <xdr:twoCellAnchor>
    <xdr:from>
      <xdr:col>4</xdr:col>
      <xdr:colOff>79375</xdr:colOff>
      <xdr:row>17</xdr:row>
      <xdr:rowOff>177801</xdr:rowOff>
    </xdr:from>
    <xdr:to>
      <xdr:col>14</xdr:col>
      <xdr:colOff>22225</xdr:colOff>
      <xdr:row>25</xdr:row>
      <xdr:rowOff>152401</xdr:rowOff>
    </xdr:to>
    <xdr:sp macro="" textlink="">
      <xdr:nvSpPr>
        <xdr:cNvPr id="19" name="TextBox 18">
          <a:extLst>
            <a:ext uri="{FF2B5EF4-FFF2-40B4-BE49-F238E27FC236}">
              <a16:creationId xmlns:a16="http://schemas.microsoft.com/office/drawing/2014/main" id="{183C29DE-92EC-48AC-B674-602E7AA9178B}"/>
            </a:ext>
          </a:extLst>
        </xdr:cNvPr>
        <xdr:cNvSpPr txBox="1"/>
      </xdr:nvSpPr>
      <xdr:spPr>
        <a:xfrm>
          <a:off x="3736975" y="3308351"/>
          <a:ext cx="6038850" cy="1447800"/>
        </a:xfrm>
        <a:prstGeom prst="rect">
          <a:avLst/>
        </a:prstGeom>
        <a:gradFill flip="none" rotWithShape="1">
          <a:gsLst>
            <a:gs pos="0">
              <a:schemeClr val="accent5">
                <a:lumMod val="0"/>
                <a:lumOff val="100000"/>
              </a:schemeClr>
            </a:gs>
            <a:gs pos="35000">
              <a:schemeClr val="accent1">
                <a:lumMod val="60000"/>
                <a:lumOff val="40000"/>
              </a:schemeClr>
            </a:gs>
            <a:gs pos="100000">
              <a:schemeClr val="accent5">
                <a:lumMod val="60000"/>
                <a:lumOff val="40000"/>
              </a:schemeClr>
            </a:gs>
          </a:gsLst>
          <a:path path="circle">
            <a:fillToRect r="100000" b="100000"/>
          </a:path>
          <a:tileRect l="-100000" t="-10000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The tool’s </a:t>
          </a:r>
          <a:r>
            <a:rPr lang="en-US" sz="1100" b="1">
              <a:solidFill>
                <a:schemeClr val="dk1"/>
              </a:solidFill>
              <a:effectLst/>
              <a:latin typeface="+mn-lt"/>
              <a:ea typeface="+mn-ea"/>
              <a:cs typeface="+mn-cs"/>
            </a:rPr>
            <a:t>methodological background </a:t>
          </a:r>
          <a:r>
            <a:rPr lang="en-US" sz="1100">
              <a:solidFill>
                <a:schemeClr val="dk1"/>
              </a:solidFill>
              <a:effectLst/>
              <a:latin typeface="+mn-lt"/>
              <a:ea typeface="+mn-ea"/>
              <a:cs typeface="+mn-cs"/>
            </a:rPr>
            <a:t>is based on the </a:t>
          </a:r>
          <a:r>
            <a:rPr lang="en-US" sz="1100" b="1">
              <a:solidFill>
                <a:schemeClr val="dk1"/>
              </a:solidFill>
              <a:effectLst/>
              <a:latin typeface="+mn-lt"/>
              <a:ea typeface="+mn-ea"/>
              <a:cs typeface="+mn-cs"/>
            </a:rPr>
            <a:t>quantification of the energy savings</a:t>
          </a:r>
          <a:r>
            <a:rPr lang="en-US" sz="1100">
              <a:solidFill>
                <a:schemeClr val="dk1"/>
              </a:solidFill>
              <a:effectLst/>
              <a:latin typeface="+mn-lt"/>
              <a:ea typeface="+mn-ea"/>
              <a:cs typeface="+mn-cs"/>
            </a:rPr>
            <a:t>, along with the </a:t>
          </a:r>
          <a:r>
            <a:rPr lang="en-US" sz="1100" b="1">
              <a:solidFill>
                <a:schemeClr val="dk1"/>
              </a:solidFill>
              <a:effectLst/>
              <a:latin typeface="+mn-lt"/>
              <a:ea typeface="+mn-ea"/>
              <a:cs typeface="+mn-cs"/>
            </a:rPr>
            <a:t>positive externalities </a:t>
          </a:r>
          <a:r>
            <a:rPr lang="en-US" sz="1100">
              <a:solidFill>
                <a:schemeClr val="dk1"/>
              </a:solidFill>
              <a:effectLst/>
              <a:latin typeface="+mn-lt"/>
              <a:ea typeface="+mn-ea"/>
              <a:cs typeface="+mn-cs"/>
            </a:rPr>
            <a:t>related to energy efficiency interventions in the </a:t>
          </a:r>
          <a:r>
            <a:rPr lang="en-US" sz="1100" b="1">
              <a:solidFill>
                <a:schemeClr val="dk1"/>
              </a:solidFill>
              <a:effectLst/>
              <a:latin typeface="+mn-lt"/>
              <a:ea typeface="+mn-ea"/>
              <a:cs typeface="+mn-cs"/>
            </a:rPr>
            <a:t>PRS</a:t>
          </a:r>
          <a:r>
            <a:rPr lang="en-US" sz="1100" b="0">
              <a:solidFill>
                <a:schemeClr val="dk1"/>
              </a:solidFill>
              <a:effectLst/>
              <a:latin typeface="+mn-lt"/>
              <a:ea typeface="+mn-ea"/>
              <a:cs typeface="+mn-cs"/>
            </a:rPr>
            <a:t>.</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GB">
            <a:effectLst/>
            <a:latin typeface="+mn-lt"/>
          </a:endParaRPr>
        </a:p>
        <a:p>
          <a:r>
            <a:rPr lang="en-US" sz="1100" b="1">
              <a:solidFill>
                <a:schemeClr val="dk1"/>
              </a:solidFill>
              <a:effectLst/>
              <a:latin typeface="+mn-lt"/>
              <a:ea typeface="+mn-ea"/>
              <a:cs typeface="+mn-cs"/>
            </a:rPr>
            <a:t>Four different types of externalities</a:t>
          </a:r>
          <a:r>
            <a:rPr lang="en-US" sz="1100">
              <a:solidFill>
                <a:schemeClr val="dk1"/>
              </a:solidFill>
              <a:effectLst/>
              <a:latin typeface="+mn-lt"/>
              <a:ea typeface="+mn-ea"/>
              <a:cs typeface="+mn-cs"/>
            </a:rPr>
            <a:t> are assessed within the framework of the ENPOR “split incentives quantification” tool. These are the </a:t>
          </a:r>
          <a:r>
            <a:rPr lang="en-US" sz="1100" b="1">
              <a:solidFill>
                <a:schemeClr val="dk1"/>
              </a:solidFill>
              <a:effectLst/>
              <a:latin typeface="+mn-lt"/>
              <a:ea typeface="+mn-ea"/>
              <a:cs typeface="+mn-cs"/>
            </a:rPr>
            <a:t>environmental impacts</a:t>
          </a:r>
          <a:r>
            <a:rPr lang="en-US" sz="1100">
              <a:solidFill>
                <a:schemeClr val="dk1"/>
              </a:solidFill>
              <a:effectLst/>
              <a:latin typeface="+mn-lt"/>
              <a:ea typeface="+mn-ea"/>
              <a:cs typeface="+mn-cs"/>
            </a:rPr>
            <a:t>, the </a:t>
          </a:r>
          <a:r>
            <a:rPr lang="en-US" sz="1100" b="1">
              <a:solidFill>
                <a:schemeClr val="dk1"/>
              </a:solidFill>
              <a:effectLst/>
              <a:latin typeface="+mn-lt"/>
              <a:ea typeface="+mn-ea"/>
              <a:cs typeface="+mn-cs"/>
            </a:rPr>
            <a:t>macroeconomic impacts</a:t>
          </a:r>
          <a:r>
            <a:rPr lang="en-US" sz="1100">
              <a:solidFill>
                <a:schemeClr val="dk1"/>
              </a:solidFill>
              <a:effectLst/>
              <a:latin typeface="+mn-lt"/>
              <a:ea typeface="+mn-ea"/>
              <a:cs typeface="+mn-cs"/>
            </a:rPr>
            <a:t>, the increasing in </a:t>
          </a:r>
          <a:r>
            <a:rPr lang="en-US" sz="1100" b="1">
              <a:solidFill>
                <a:schemeClr val="dk1"/>
              </a:solidFill>
              <a:effectLst/>
              <a:latin typeface="+mn-lt"/>
              <a:ea typeface="+mn-ea"/>
              <a:cs typeface="+mn-cs"/>
            </a:rPr>
            <a:t>building value</a:t>
          </a:r>
          <a:r>
            <a:rPr lang="en-US" sz="1100">
              <a:solidFill>
                <a:schemeClr val="dk1"/>
              </a:solidFill>
              <a:effectLst/>
              <a:latin typeface="+mn-lt"/>
              <a:ea typeface="+mn-ea"/>
              <a:cs typeface="+mn-cs"/>
            </a:rPr>
            <a:t>, as well as other </a:t>
          </a:r>
          <a:r>
            <a:rPr lang="en-US" sz="1100" b="1">
              <a:solidFill>
                <a:schemeClr val="dk1"/>
              </a:solidFill>
              <a:effectLst/>
              <a:latin typeface="+mn-lt"/>
              <a:ea typeface="+mn-ea"/>
              <a:cs typeface="+mn-cs"/>
            </a:rPr>
            <a:t>multiple benefits </a:t>
          </a:r>
          <a:r>
            <a:rPr lang="en-US" sz="1100">
              <a:solidFill>
                <a:schemeClr val="dk1"/>
              </a:solidFill>
              <a:effectLst/>
              <a:latin typeface="+mn-lt"/>
              <a:ea typeface="+mn-ea"/>
              <a:cs typeface="+mn-cs"/>
            </a:rPr>
            <a:t>(e.g., improved comfort and health, etc.). </a:t>
          </a:r>
          <a:endParaRPr lang="en-GB">
            <a:effectLst/>
            <a:latin typeface="+mn-lt"/>
          </a:endParaRPr>
        </a:p>
      </xdr:txBody>
    </xdr:sp>
    <xdr:clientData/>
  </xdr:twoCellAnchor>
  <xdr:twoCellAnchor>
    <xdr:from>
      <xdr:col>15</xdr:col>
      <xdr:colOff>152400</xdr:colOff>
      <xdr:row>22</xdr:row>
      <xdr:rowOff>76200</xdr:rowOff>
    </xdr:from>
    <xdr:to>
      <xdr:col>20</xdr:col>
      <xdr:colOff>323850</xdr:colOff>
      <xdr:row>27</xdr:row>
      <xdr:rowOff>47625</xdr:rowOff>
    </xdr:to>
    <xdr:sp macro="" textlink="">
      <xdr:nvSpPr>
        <xdr:cNvPr id="20" name="Flowchart: Terminator 19">
          <a:hlinkClick xmlns:r="http://schemas.openxmlformats.org/officeDocument/2006/relationships" r:id="rId10"/>
          <a:extLst>
            <a:ext uri="{FF2B5EF4-FFF2-40B4-BE49-F238E27FC236}">
              <a16:creationId xmlns:a16="http://schemas.microsoft.com/office/drawing/2014/main" id="{02C12385-1D27-3419-6326-79D79A3BEAC4}"/>
            </a:ext>
          </a:extLst>
        </xdr:cNvPr>
        <xdr:cNvSpPr/>
      </xdr:nvSpPr>
      <xdr:spPr>
        <a:xfrm>
          <a:off x="10515600" y="4267200"/>
          <a:ext cx="3219450" cy="923925"/>
        </a:xfrm>
        <a:prstGeom prst="flowChartTerminator">
          <a:avLst/>
        </a:prstGeom>
        <a:gradFill flip="none" rotWithShape="1">
          <a:gsLst>
            <a:gs pos="0">
              <a:schemeClr val="accent5">
                <a:lumMod val="40000"/>
                <a:lumOff val="60000"/>
              </a:schemeClr>
            </a:gs>
            <a:gs pos="46000">
              <a:schemeClr val="accent1">
                <a:lumMod val="60000"/>
                <a:lumOff val="40000"/>
              </a:schemeClr>
            </a:gs>
            <a:gs pos="100000">
              <a:schemeClr val="accent5">
                <a:lumMod val="40000"/>
                <a:lumOff val="60000"/>
              </a:schemeClr>
            </a:gs>
          </a:gsLst>
          <a:lin ang="5400000" scaled="1"/>
          <a:tileRect/>
        </a:gradFill>
        <a:effectLst>
          <a:innerShdw>
            <a:schemeClr val="accent1"/>
          </a:innerShdw>
        </a:effectLst>
        <a:scene3d>
          <a:camera prst="orthographicFront">
            <a:rot lat="0" lon="0" rev="0"/>
          </a:camera>
          <a:lightRig rig="threePt" dir="t"/>
        </a:scene3d>
        <a:sp3d extrusionH="76200" prstMaterial="dkEdge">
          <a:bevelT w="127000" h="127000"/>
          <a:bevelB prst="softRound"/>
          <a:extrusionClr>
            <a:schemeClr val="bg1">
              <a:lumMod val="65000"/>
            </a:schemeClr>
          </a:extrusionClr>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4000">
              <a:solidFill>
                <a:schemeClr val="accent1">
                  <a:lumMod val="75000"/>
                </a:schemeClr>
              </a:solidFill>
              <a:effectLst>
                <a:outerShdw blurRad="50800" dist="38100" algn="l" rotWithShape="0">
                  <a:prstClr val="black">
                    <a:alpha val="40000"/>
                  </a:prstClr>
                </a:outerShdw>
              </a:effectLst>
            </a:rPr>
            <a:t>Start</a:t>
          </a:r>
          <a:r>
            <a:rPr lang="en-US" sz="4000" baseline="0">
              <a:solidFill>
                <a:schemeClr val="accent1">
                  <a:lumMod val="75000"/>
                </a:schemeClr>
              </a:solidFill>
              <a:effectLst>
                <a:outerShdw blurRad="50800" dist="38100" algn="l" rotWithShape="0">
                  <a:prstClr val="black">
                    <a:alpha val="40000"/>
                  </a:prstClr>
                </a:outerShdw>
              </a:effectLst>
            </a:rPr>
            <a:t> Here</a:t>
          </a:r>
          <a:endParaRPr lang="en-GB" sz="4000">
            <a:solidFill>
              <a:schemeClr val="accent1">
                <a:lumMod val="75000"/>
              </a:schemeClr>
            </a:solidFill>
            <a:effectLst>
              <a:outerShdw blurRad="50800" dist="38100" algn="l" rotWithShape="0">
                <a:prstClr val="black">
                  <a:alpha val="40000"/>
                </a:prstClr>
              </a:outerShdw>
            </a:effectLst>
          </a:endParaRPr>
        </a:p>
      </xdr:txBody>
    </xdr:sp>
    <xdr:clientData/>
  </xdr:twoCellAnchor>
  <xdr:twoCellAnchor editAs="oneCell">
    <xdr:from>
      <xdr:col>19</xdr:col>
      <xdr:colOff>530679</xdr:colOff>
      <xdr:row>29</xdr:row>
      <xdr:rowOff>40821</xdr:rowOff>
    </xdr:from>
    <xdr:to>
      <xdr:col>21</xdr:col>
      <xdr:colOff>129696</xdr:colOff>
      <xdr:row>32</xdr:row>
      <xdr:rowOff>12246</xdr:rowOff>
    </xdr:to>
    <xdr:pic>
      <xdr:nvPicPr>
        <xdr:cNvPr id="15" name="Picture 14">
          <a:extLst>
            <a:ext uri="{FF2B5EF4-FFF2-40B4-BE49-F238E27FC236}">
              <a16:creationId xmlns:a16="http://schemas.microsoft.com/office/drawing/2014/main" id="{AC1F42B7-D356-4D58-B6FD-373E0FB146FD}"/>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2164786" y="5565321"/>
          <a:ext cx="823660"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314324</xdr:colOff>
      <xdr:row>3</xdr:row>
      <xdr:rowOff>66676</xdr:rowOff>
    </xdr:from>
    <xdr:to>
      <xdr:col>0</xdr:col>
      <xdr:colOff>7067549</xdr:colOff>
      <xdr:row>33</xdr:row>
      <xdr:rowOff>47625</xdr:rowOff>
    </xdr:to>
    <xdr:grpSp>
      <xdr:nvGrpSpPr>
        <xdr:cNvPr id="14" name="Group 13">
          <a:extLst>
            <a:ext uri="{FF2B5EF4-FFF2-40B4-BE49-F238E27FC236}">
              <a16:creationId xmlns:a16="http://schemas.microsoft.com/office/drawing/2014/main" id="{9435F57B-020B-47F5-81DA-0C155D3CA9FE}"/>
            </a:ext>
          </a:extLst>
        </xdr:cNvPr>
        <xdr:cNvGrpSpPr>
          <a:grpSpLocks/>
        </xdr:cNvGrpSpPr>
      </xdr:nvGrpSpPr>
      <xdr:grpSpPr bwMode="auto">
        <a:xfrm>
          <a:off x="314324" y="781051"/>
          <a:ext cx="6753225" cy="8743949"/>
          <a:chOff x="905" y="5905"/>
          <a:chExt cx="11056" cy="11029"/>
        </a:xfrm>
      </xdr:grpSpPr>
      <xdr:pic macro="[0]!Group1_Click">
        <xdr:nvPicPr>
          <xdr:cNvPr id="15" name="Picture 14">
            <a:extLst>
              <a:ext uri="{FF2B5EF4-FFF2-40B4-BE49-F238E27FC236}">
                <a16:creationId xmlns:a16="http://schemas.microsoft.com/office/drawing/2014/main" id="{6C08FAC1-3B06-2FC4-3449-B4C49B1A44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5" y="5905"/>
            <a:ext cx="11056" cy="11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0]!Group1_Click" textlink="">
        <xdr:nvSpPr>
          <xdr:cNvPr id="16" name="Rectangle 15">
            <a:extLst>
              <a:ext uri="{FF2B5EF4-FFF2-40B4-BE49-F238E27FC236}">
                <a16:creationId xmlns:a16="http://schemas.microsoft.com/office/drawing/2014/main" id="{FE8B630B-09C4-2C24-09F8-97791C039225}"/>
              </a:ext>
            </a:extLst>
          </xdr:cNvPr>
          <xdr:cNvSpPr>
            <a:spLocks noChangeArrowheads="1"/>
          </xdr:cNvSpPr>
        </xdr:nvSpPr>
        <xdr:spPr bwMode="auto">
          <a:xfrm>
            <a:off x="8069" y="14052"/>
            <a:ext cx="851" cy="57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en-GB"/>
          </a:p>
        </xdr:txBody>
      </xdr:sp>
      <xdr:sp macro="[0]!Group1_Click" textlink="">
        <xdr:nvSpPr>
          <xdr:cNvPr id="17" name="Rectangle 16">
            <a:extLst>
              <a:ext uri="{FF2B5EF4-FFF2-40B4-BE49-F238E27FC236}">
                <a16:creationId xmlns:a16="http://schemas.microsoft.com/office/drawing/2014/main" id="{5922FC83-11B1-DB3B-7025-E08BAA8AD243}"/>
              </a:ext>
            </a:extLst>
          </xdr:cNvPr>
          <xdr:cNvSpPr>
            <a:spLocks noChangeAspect="1" noChangeArrowheads="1"/>
          </xdr:cNvSpPr>
        </xdr:nvSpPr>
        <xdr:spPr bwMode="auto">
          <a:xfrm>
            <a:off x="8085" y="14067"/>
            <a:ext cx="818" cy="546"/>
          </a:xfrm>
          <a:prstGeom prst="rect">
            <a:avLst/>
          </a:prstGeom>
          <a:solidFill>
            <a:srgbClr val="034EA2"/>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en-GB"/>
          </a:p>
        </xdr:txBody>
      </xdr:sp>
      <xdr:sp macro="[0]!Group1_Click" textlink="">
        <xdr:nvSpPr>
          <xdr:cNvPr id="18" name="AutoShape 6">
            <a:extLst>
              <a:ext uri="{FF2B5EF4-FFF2-40B4-BE49-F238E27FC236}">
                <a16:creationId xmlns:a16="http://schemas.microsoft.com/office/drawing/2014/main" id="{6A64A582-0616-6F6F-52B0-F6D25A0EEB2C}"/>
              </a:ext>
            </a:extLst>
          </xdr:cNvPr>
          <xdr:cNvSpPr>
            <a:spLocks/>
          </xdr:cNvSpPr>
        </xdr:nvSpPr>
        <xdr:spPr bwMode="auto">
          <a:xfrm>
            <a:off x="8466" y="14133"/>
            <a:ext cx="57" cy="54"/>
          </a:xfrm>
          <a:custGeom>
            <a:avLst/>
            <a:gdLst>
              <a:gd name="T0" fmla="+- 0 8494 8466"/>
              <a:gd name="T1" fmla="*/ T0 w 57"/>
              <a:gd name="T2" fmla="+- 0 14133 14133"/>
              <a:gd name="T3" fmla="*/ 14133 h 54"/>
              <a:gd name="T4" fmla="+- 0 8488 8466"/>
              <a:gd name="T5" fmla="*/ T4 w 57"/>
              <a:gd name="T6" fmla="+- 0 14154 14133"/>
              <a:gd name="T7" fmla="*/ 14154 h 54"/>
              <a:gd name="T8" fmla="+- 0 8466 8466"/>
              <a:gd name="T9" fmla="*/ T8 w 57"/>
              <a:gd name="T10" fmla="+- 0 14154 14133"/>
              <a:gd name="T11" fmla="*/ 14154 h 54"/>
              <a:gd name="T12" fmla="+- 0 8484 8466"/>
              <a:gd name="T13" fmla="*/ T12 w 57"/>
              <a:gd name="T14" fmla="+- 0 14166 14133"/>
              <a:gd name="T15" fmla="*/ 14166 h 54"/>
              <a:gd name="T16" fmla="+- 0 8477 8466"/>
              <a:gd name="T17" fmla="*/ T16 w 57"/>
              <a:gd name="T18" fmla="+- 0 14187 14133"/>
              <a:gd name="T19" fmla="*/ 14187 h 54"/>
              <a:gd name="T20" fmla="+- 0 8494 8466"/>
              <a:gd name="T21" fmla="*/ T20 w 57"/>
              <a:gd name="T22" fmla="+- 0 14174 14133"/>
              <a:gd name="T23" fmla="*/ 14174 h 54"/>
              <a:gd name="T24" fmla="+- 0 8508 8466"/>
              <a:gd name="T25" fmla="*/ T24 w 57"/>
              <a:gd name="T26" fmla="+- 0 14174 14133"/>
              <a:gd name="T27" fmla="*/ 14174 h 54"/>
              <a:gd name="T28" fmla="+- 0 8505 8466"/>
              <a:gd name="T29" fmla="*/ T28 w 57"/>
              <a:gd name="T30" fmla="+- 0 14166 14133"/>
              <a:gd name="T31" fmla="*/ 14166 h 54"/>
              <a:gd name="T32" fmla="+- 0 8522 8466"/>
              <a:gd name="T33" fmla="*/ T32 w 57"/>
              <a:gd name="T34" fmla="+- 0 14154 14133"/>
              <a:gd name="T35" fmla="*/ 14154 h 54"/>
              <a:gd name="T36" fmla="+- 0 8488 8466"/>
              <a:gd name="T37" fmla="*/ T36 w 57"/>
              <a:gd name="T38" fmla="+- 0 14154 14133"/>
              <a:gd name="T39" fmla="*/ 14154 h 54"/>
              <a:gd name="T40" fmla="+- 0 8501 8466"/>
              <a:gd name="T41" fmla="*/ T40 w 57"/>
              <a:gd name="T42" fmla="+- 0 14154 14133"/>
              <a:gd name="T43" fmla="*/ 14154 h 54"/>
              <a:gd name="T44" fmla="+- 0 8494 8466"/>
              <a:gd name="T45" fmla="*/ T44 w 57"/>
              <a:gd name="T46" fmla="+- 0 14133 14133"/>
              <a:gd name="T47" fmla="*/ 14133 h 54"/>
              <a:gd name="T48" fmla="+- 0 8508 8466"/>
              <a:gd name="T49" fmla="*/ T48 w 57"/>
              <a:gd name="T50" fmla="+- 0 14174 14133"/>
              <a:gd name="T51" fmla="*/ 14174 h 54"/>
              <a:gd name="T52" fmla="+- 0 8494 8466"/>
              <a:gd name="T53" fmla="*/ T52 w 57"/>
              <a:gd name="T54" fmla="+- 0 14174 14133"/>
              <a:gd name="T55" fmla="*/ 14174 h 54"/>
              <a:gd name="T56" fmla="+- 0 8512 8466"/>
              <a:gd name="T57" fmla="*/ T56 w 57"/>
              <a:gd name="T58" fmla="+- 0 14187 14133"/>
              <a:gd name="T59" fmla="*/ 14187 h 54"/>
              <a:gd name="T60" fmla="+- 0 8508 8466"/>
              <a:gd name="T61" fmla="*/ T60 w 57"/>
              <a:gd name="T62" fmla="+- 0 14174 14133"/>
              <a:gd name="T63" fmla="*/ 14174 h 5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Lst>
            <a:rect l="0" t="0" r="r" b="b"/>
            <a:pathLst>
              <a:path w="57" h="54">
                <a:moveTo>
                  <a:pt x="28" y="0"/>
                </a:moveTo>
                <a:lnTo>
                  <a:pt x="22" y="21"/>
                </a:lnTo>
                <a:lnTo>
                  <a:pt x="0" y="21"/>
                </a:lnTo>
                <a:lnTo>
                  <a:pt x="18" y="33"/>
                </a:lnTo>
                <a:lnTo>
                  <a:pt x="11" y="54"/>
                </a:lnTo>
                <a:lnTo>
                  <a:pt x="28" y="41"/>
                </a:lnTo>
                <a:lnTo>
                  <a:pt x="42" y="41"/>
                </a:lnTo>
                <a:lnTo>
                  <a:pt x="39" y="33"/>
                </a:lnTo>
                <a:lnTo>
                  <a:pt x="56" y="21"/>
                </a:lnTo>
                <a:lnTo>
                  <a:pt x="22" y="21"/>
                </a:lnTo>
                <a:lnTo>
                  <a:pt x="35" y="21"/>
                </a:lnTo>
                <a:lnTo>
                  <a:pt x="28" y="0"/>
                </a:lnTo>
                <a:close/>
                <a:moveTo>
                  <a:pt x="42" y="41"/>
                </a:moveTo>
                <a:lnTo>
                  <a:pt x="28" y="41"/>
                </a:lnTo>
                <a:lnTo>
                  <a:pt x="46" y="54"/>
                </a:lnTo>
                <a:lnTo>
                  <a:pt x="42" y="41"/>
                </a:lnTo>
                <a:close/>
              </a:path>
            </a:pathLst>
          </a:custGeom>
          <a:solidFill>
            <a:srgbClr val="FFF2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pic macro="[0]!Group1_Click">
        <xdr:nvPicPr>
          <xdr:cNvPr id="19" name="Picture 18">
            <a:extLst>
              <a:ext uri="{FF2B5EF4-FFF2-40B4-BE49-F238E27FC236}">
                <a16:creationId xmlns:a16="http://schemas.microsoft.com/office/drawing/2014/main" id="{EF46B9FF-EE96-0872-37F9-A7AD3BCEEC2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11" y="14157"/>
            <a:ext cx="122" cy="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0]!Group1_Click" textlink="">
        <xdr:nvSpPr>
          <xdr:cNvPr id="20" name="AutoShape 8">
            <a:extLst>
              <a:ext uri="{FF2B5EF4-FFF2-40B4-BE49-F238E27FC236}">
                <a16:creationId xmlns:a16="http://schemas.microsoft.com/office/drawing/2014/main" id="{5BE9CC78-1E1B-1B68-8E00-EC56A671C846}"/>
              </a:ext>
            </a:extLst>
          </xdr:cNvPr>
          <xdr:cNvSpPr>
            <a:spLocks/>
          </xdr:cNvSpPr>
        </xdr:nvSpPr>
        <xdr:spPr bwMode="auto">
          <a:xfrm>
            <a:off x="8287" y="14311"/>
            <a:ext cx="57" cy="54"/>
          </a:xfrm>
          <a:custGeom>
            <a:avLst/>
            <a:gdLst>
              <a:gd name="T0" fmla="+- 0 8316 8288"/>
              <a:gd name="T1" fmla="*/ T0 w 57"/>
              <a:gd name="T2" fmla="+- 0 14312 14312"/>
              <a:gd name="T3" fmla="*/ 14312 h 54"/>
              <a:gd name="T4" fmla="+- 0 8309 8288"/>
              <a:gd name="T5" fmla="*/ T4 w 57"/>
              <a:gd name="T6" fmla="+- 0 14332 14312"/>
              <a:gd name="T7" fmla="*/ 14332 h 54"/>
              <a:gd name="T8" fmla="+- 0 8288 8288"/>
              <a:gd name="T9" fmla="*/ T8 w 57"/>
              <a:gd name="T10" fmla="+- 0 14332 14312"/>
              <a:gd name="T11" fmla="*/ 14332 h 54"/>
              <a:gd name="T12" fmla="+- 0 8305 8288"/>
              <a:gd name="T13" fmla="*/ T12 w 57"/>
              <a:gd name="T14" fmla="+- 0 14345 14312"/>
              <a:gd name="T15" fmla="*/ 14345 h 54"/>
              <a:gd name="T16" fmla="+- 0 8298 8288"/>
              <a:gd name="T17" fmla="*/ T16 w 57"/>
              <a:gd name="T18" fmla="+- 0 14365 14312"/>
              <a:gd name="T19" fmla="*/ 14365 h 54"/>
              <a:gd name="T20" fmla="+- 0 8316 8288"/>
              <a:gd name="T21" fmla="*/ T20 w 57"/>
              <a:gd name="T22" fmla="+- 0 14353 14312"/>
              <a:gd name="T23" fmla="*/ 14353 h 54"/>
              <a:gd name="T24" fmla="+- 0 8329 8288"/>
              <a:gd name="T25" fmla="*/ T24 w 57"/>
              <a:gd name="T26" fmla="+- 0 14353 14312"/>
              <a:gd name="T27" fmla="*/ 14353 h 54"/>
              <a:gd name="T28" fmla="+- 0 8326 8288"/>
              <a:gd name="T29" fmla="*/ T28 w 57"/>
              <a:gd name="T30" fmla="+- 0 14345 14312"/>
              <a:gd name="T31" fmla="*/ 14345 h 54"/>
              <a:gd name="T32" fmla="+- 0 8344 8288"/>
              <a:gd name="T33" fmla="*/ T32 w 57"/>
              <a:gd name="T34" fmla="+- 0 14332 14312"/>
              <a:gd name="T35" fmla="*/ 14332 h 54"/>
              <a:gd name="T36" fmla="+- 0 8309 8288"/>
              <a:gd name="T37" fmla="*/ T36 w 57"/>
              <a:gd name="T38" fmla="+- 0 14332 14312"/>
              <a:gd name="T39" fmla="*/ 14332 h 54"/>
              <a:gd name="T40" fmla="+- 0 8322 8288"/>
              <a:gd name="T41" fmla="*/ T40 w 57"/>
              <a:gd name="T42" fmla="+- 0 14332 14312"/>
              <a:gd name="T43" fmla="*/ 14332 h 54"/>
              <a:gd name="T44" fmla="+- 0 8316 8288"/>
              <a:gd name="T45" fmla="*/ T44 w 57"/>
              <a:gd name="T46" fmla="+- 0 14312 14312"/>
              <a:gd name="T47" fmla="*/ 14312 h 54"/>
              <a:gd name="T48" fmla="+- 0 8329 8288"/>
              <a:gd name="T49" fmla="*/ T48 w 57"/>
              <a:gd name="T50" fmla="+- 0 14353 14312"/>
              <a:gd name="T51" fmla="*/ 14353 h 54"/>
              <a:gd name="T52" fmla="+- 0 8316 8288"/>
              <a:gd name="T53" fmla="*/ T52 w 57"/>
              <a:gd name="T54" fmla="+- 0 14353 14312"/>
              <a:gd name="T55" fmla="*/ 14353 h 54"/>
              <a:gd name="T56" fmla="+- 0 8333 8288"/>
              <a:gd name="T57" fmla="*/ T56 w 57"/>
              <a:gd name="T58" fmla="+- 0 14365 14312"/>
              <a:gd name="T59" fmla="*/ 14365 h 54"/>
              <a:gd name="T60" fmla="+- 0 8329 8288"/>
              <a:gd name="T61" fmla="*/ T60 w 57"/>
              <a:gd name="T62" fmla="+- 0 14353 14312"/>
              <a:gd name="T63" fmla="*/ 14353 h 5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Lst>
            <a:rect l="0" t="0" r="r" b="b"/>
            <a:pathLst>
              <a:path w="57" h="54">
                <a:moveTo>
                  <a:pt x="28" y="0"/>
                </a:moveTo>
                <a:lnTo>
                  <a:pt x="21" y="20"/>
                </a:lnTo>
                <a:lnTo>
                  <a:pt x="0" y="20"/>
                </a:lnTo>
                <a:lnTo>
                  <a:pt x="17" y="33"/>
                </a:lnTo>
                <a:lnTo>
                  <a:pt x="10" y="53"/>
                </a:lnTo>
                <a:lnTo>
                  <a:pt x="28" y="41"/>
                </a:lnTo>
                <a:lnTo>
                  <a:pt x="41" y="41"/>
                </a:lnTo>
                <a:lnTo>
                  <a:pt x="38" y="33"/>
                </a:lnTo>
                <a:lnTo>
                  <a:pt x="56" y="20"/>
                </a:lnTo>
                <a:lnTo>
                  <a:pt x="21" y="20"/>
                </a:lnTo>
                <a:lnTo>
                  <a:pt x="34" y="20"/>
                </a:lnTo>
                <a:lnTo>
                  <a:pt x="28" y="0"/>
                </a:lnTo>
                <a:close/>
                <a:moveTo>
                  <a:pt x="41" y="41"/>
                </a:moveTo>
                <a:lnTo>
                  <a:pt x="28" y="41"/>
                </a:lnTo>
                <a:lnTo>
                  <a:pt x="45" y="53"/>
                </a:lnTo>
                <a:lnTo>
                  <a:pt x="41" y="41"/>
                </a:lnTo>
                <a:close/>
              </a:path>
            </a:pathLst>
          </a:custGeom>
          <a:solidFill>
            <a:srgbClr val="FFF2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pic macro="[0]!Group1_Click">
        <xdr:nvPicPr>
          <xdr:cNvPr id="21" name="Picture 20">
            <a:extLst>
              <a:ext uri="{FF2B5EF4-FFF2-40B4-BE49-F238E27FC236}">
                <a16:creationId xmlns:a16="http://schemas.microsoft.com/office/drawing/2014/main" id="{0017CE37-732B-0145-C71D-85D12156C0A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311" y="14401"/>
            <a:ext cx="122" cy="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0]!Group1_Click" textlink="">
        <xdr:nvSpPr>
          <xdr:cNvPr id="22" name="AutoShape 10">
            <a:extLst>
              <a:ext uri="{FF2B5EF4-FFF2-40B4-BE49-F238E27FC236}">
                <a16:creationId xmlns:a16="http://schemas.microsoft.com/office/drawing/2014/main" id="{A0374BF3-7CCC-A96B-0567-652268A22AFE}"/>
              </a:ext>
            </a:extLst>
          </xdr:cNvPr>
          <xdr:cNvSpPr>
            <a:spLocks/>
          </xdr:cNvSpPr>
        </xdr:nvSpPr>
        <xdr:spPr bwMode="auto">
          <a:xfrm>
            <a:off x="8466" y="14490"/>
            <a:ext cx="57" cy="54"/>
          </a:xfrm>
          <a:custGeom>
            <a:avLst/>
            <a:gdLst>
              <a:gd name="T0" fmla="+- 0 8494 8466"/>
              <a:gd name="T1" fmla="*/ T0 w 57"/>
              <a:gd name="T2" fmla="+- 0 14490 14490"/>
              <a:gd name="T3" fmla="*/ 14490 h 54"/>
              <a:gd name="T4" fmla="+- 0 8488 8466"/>
              <a:gd name="T5" fmla="*/ T4 w 57"/>
              <a:gd name="T6" fmla="+- 0 14511 14490"/>
              <a:gd name="T7" fmla="*/ 14511 h 54"/>
              <a:gd name="T8" fmla="+- 0 8466 8466"/>
              <a:gd name="T9" fmla="*/ T8 w 57"/>
              <a:gd name="T10" fmla="+- 0 14511 14490"/>
              <a:gd name="T11" fmla="*/ 14511 h 54"/>
              <a:gd name="T12" fmla="+- 0 8484 8466"/>
              <a:gd name="T13" fmla="*/ T12 w 57"/>
              <a:gd name="T14" fmla="+- 0 14524 14490"/>
              <a:gd name="T15" fmla="*/ 14524 h 54"/>
              <a:gd name="T16" fmla="+- 0 8477 8466"/>
              <a:gd name="T17" fmla="*/ T16 w 57"/>
              <a:gd name="T18" fmla="+- 0 14544 14490"/>
              <a:gd name="T19" fmla="*/ 14544 h 54"/>
              <a:gd name="T20" fmla="+- 0 8494 8466"/>
              <a:gd name="T21" fmla="*/ T20 w 57"/>
              <a:gd name="T22" fmla="+- 0 14531 14490"/>
              <a:gd name="T23" fmla="*/ 14531 h 54"/>
              <a:gd name="T24" fmla="+- 0 8508 8466"/>
              <a:gd name="T25" fmla="*/ T24 w 57"/>
              <a:gd name="T26" fmla="+- 0 14531 14490"/>
              <a:gd name="T27" fmla="*/ 14531 h 54"/>
              <a:gd name="T28" fmla="+- 0 8505 8466"/>
              <a:gd name="T29" fmla="*/ T28 w 57"/>
              <a:gd name="T30" fmla="+- 0 14524 14490"/>
              <a:gd name="T31" fmla="*/ 14524 h 54"/>
              <a:gd name="T32" fmla="+- 0 8523 8466"/>
              <a:gd name="T33" fmla="*/ T32 w 57"/>
              <a:gd name="T34" fmla="+- 0 14511 14490"/>
              <a:gd name="T35" fmla="*/ 14511 h 54"/>
              <a:gd name="T36" fmla="+- 0 8488 8466"/>
              <a:gd name="T37" fmla="*/ T36 w 57"/>
              <a:gd name="T38" fmla="+- 0 14511 14490"/>
              <a:gd name="T39" fmla="*/ 14511 h 54"/>
              <a:gd name="T40" fmla="+- 0 8501 8466"/>
              <a:gd name="T41" fmla="*/ T40 w 57"/>
              <a:gd name="T42" fmla="+- 0 14511 14490"/>
              <a:gd name="T43" fmla="*/ 14511 h 54"/>
              <a:gd name="T44" fmla="+- 0 8494 8466"/>
              <a:gd name="T45" fmla="*/ T44 w 57"/>
              <a:gd name="T46" fmla="+- 0 14490 14490"/>
              <a:gd name="T47" fmla="*/ 14490 h 54"/>
              <a:gd name="T48" fmla="+- 0 8508 8466"/>
              <a:gd name="T49" fmla="*/ T48 w 57"/>
              <a:gd name="T50" fmla="+- 0 14531 14490"/>
              <a:gd name="T51" fmla="*/ 14531 h 54"/>
              <a:gd name="T52" fmla="+- 0 8494 8466"/>
              <a:gd name="T53" fmla="*/ T52 w 57"/>
              <a:gd name="T54" fmla="+- 0 14531 14490"/>
              <a:gd name="T55" fmla="*/ 14531 h 54"/>
              <a:gd name="T56" fmla="+- 0 8512 8466"/>
              <a:gd name="T57" fmla="*/ T56 w 57"/>
              <a:gd name="T58" fmla="+- 0 14544 14490"/>
              <a:gd name="T59" fmla="*/ 14544 h 54"/>
              <a:gd name="T60" fmla="+- 0 8508 8466"/>
              <a:gd name="T61" fmla="*/ T60 w 57"/>
              <a:gd name="T62" fmla="+- 0 14531 14490"/>
              <a:gd name="T63" fmla="*/ 14531 h 5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Lst>
            <a:rect l="0" t="0" r="r" b="b"/>
            <a:pathLst>
              <a:path w="57" h="54">
                <a:moveTo>
                  <a:pt x="28" y="0"/>
                </a:moveTo>
                <a:lnTo>
                  <a:pt x="22" y="21"/>
                </a:lnTo>
                <a:lnTo>
                  <a:pt x="0" y="21"/>
                </a:lnTo>
                <a:lnTo>
                  <a:pt x="18" y="34"/>
                </a:lnTo>
                <a:lnTo>
                  <a:pt x="11" y="54"/>
                </a:lnTo>
                <a:lnTo>
                  <a:pt x="28" y="41"/>
                </a:lnTo>
                <a:lnTo>
                  <a:pt x="42" y="41"/>
                </a:lnTo>
                <a:lnTo>
                  <a:pt x="39" y="34"/>
                </a:lnTo>
                <a:lnTo>
                  <a:pt x="57" y="21"/>
                </a:lnTo>
                <a:lnTo>
                  <a:pt x="22" y="21"/>
                </a:lnTo>
                <a:lnTo>
                  <a:pt x="35" y="21"/>
                </a:lnTo>
                <a:lnTo>
                  <a:pt x="28" y="0"/>
                </a:lnTo>
                <a:close/>
                <a:moveTo>
                  <a:pt x="42" y="41"/>
                </a:moveTo>
                <a:lnTo>
                  <a:pt x="28" y="41"/>
                </a:lnTo>
                <a:lnTo>
                  <a:pt x="46" y="54"/>
                </a:lnTo>
                <a:lnTo>
                  <a:pt x="42" y="41"/>
                </a:lnTo>
                <a:close/>
              </a:path>
            </a:pathLst>
          </a:custGeom>
          <a:solidFill>
            <a:srgbClr val="FFF2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pic macro="[0]!Group1_Click">
        <xdr:nvPicPr>
          <xdr:cNvPr id="23" name="Picture 22">
            <a:extLst>
              <a:ext uri="{FF2B5EF4-FFF2-40B4-BE49-F238E27FC236}">
                <a16:creationId xmlns:a16="http://schemas.microsoft.com/office/drawing/2014/main" id="{8D936F49-EF91-C36B-F9D8-C51EB549BCA1}"/>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555" y="14401"/>
            <a:ext cx="122" cy="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0]!Group1_Click" textlink="">
        <xdr:nvSpPr>
          <xdr:cNvPr id="24" name="AutoShape 12">
            <a:extLst>
              <a:ext uri="{FF2B5EF4-FFF2-40B4-BE49-F238E27FC236}">
                <a16:creationId xmlns:a16="http://schemas.microsoft.com/office/drawing/2014/main" id="{C7D1FEF5-3F3D-A9AE-1E14-FE9AE5A80961}"/>
              </a:ext>
            </a:extLst>
          </xdr:cNvPr>
          <xdr:cNvSpPr>
            <a:spLocks/>
          </xdr:cNvSpPr>
        </xdr:nvSpPr>
        <xdr:spPr bwMode="auto">
          <a:xfrm>
            <a:off x="8644" y="14311"/>
            <a:ext cx="57" cy="54"/>
          </a:xfrm>
          <a:custGeom>
            <a:avLst/>
            <a:gdLst>
              <a:gd name="T0" fmla="+- 0 8673 8645"/>
              <a:gd name="T1" fmla="*/ T0 w 57"/>
              <a:gd name="T2" fmla="+- 0 14311 14311"/>
              <a:gd name="T3" fmla="*/ 14311 h 54"/>
              <a:gd name="T4" fmla="+- 0 8666 8645"/>
              <a:gd name="T5" fmla="*/ T4 w 57"/>
              <a:gd name="T6" fmla="+- 0 14332 14311"/>
              <a:gd name="T7" fmla="*/ 14332 h 54"/>
              <a:gd name="T8" fmla="+- 0 8645 8645"/>
              <a:gd name="T9" fmla="*/ T8 w 57"/>
              <a:gd name="T10" fmla="+- 0 14332 14311"/>
              <a:gd name="T11" fmla="*/ 14332 h 54"/>
              <a:gd name="T12" fmla="+- 0 8662 8645"/>
              <a:gd name="T13" fmla="*/ T12 w 57"/>
              <a:gd name="T14" fmla="+- 0 14345 14311"/>
              <a:gd name="T15" fmla="*/ 14345 h 54"/>
              <a:gd name="T16" fmla="+- 0 8655 8645"/>
              <a:gd name="T17" fmla="*/ T16 w 57"/>
              <a:gd name="T18" fmla="+- 0 14365 14311"/>
              <a:gd name="T19" fmla="*/ 14365 h 54"/>
              <a:gd name="T20" fmla="+- 0 8673 8645"/>
              <a:gd name="T21" fmla="*/ T20 w 57"/>
              <a:gd name="T22" fmla="+- 0 14352 14311"/>
              <a:gd name="T23" fmla="*/ 14352 h 54"/>
              <a:gd name="T24" fmla="+- 0 8686 8645"/>
              <a:gd name="T25" fmla="*/ T24 w 57"/>
              <a:gd name="T26" fmla="+- 0 14352 14311"/>
              <a:gd name="T27" fmla="*/ 14352 h 54"/>
              <a:gd name="T28" fmla="+- 0 8683 8645"/>
              <a:gd name="T29" fmla="*/ T28 w 57"/>
              <a:gd name="T30" fmla="+- 0 14345 14311"/>
              <a:gd name="T31" fmla="*/ 14345 h 54"/>
              <a:gd name="T32" fmla="+- 0 8701 8645"/>
              <a:gd name="T33" fmla="*/ T32 w 57"/>
              <a:gd name="T34" fmla="+- 0 14332 14311"/>
              <a:gd name="T35" fmla="*/ 14332 h 54"/>
              <a:gd name="T36" fmla="+- 0 8666 8645"/>
              <a:gd name="T37" fmla="*/ T36 w 57"/>
              <a:gd name="T38" fmla="+- 0 14332 14311"/>
              <a:gd name="T39" fmla="*/ 14332 h 54"/>
              <a:gd name="T40" fmla="+- 0 8679 8645"/>
              <a:gd name="T41" fmla="*/ T40 w 57"/>
              <a:gd name="T42" fmla="+- 0 14332 14311"/>
              <a:gd name="T43" fmla="*/ 14332 h 54"/>
              <a:gd name="T44" fmla="+- 0 8673 8645"/>
              <a:gd name="T45" fmla="*/ T44 w 57"/>
              <a:gd name="T46" fmla="+- 0 14311 14311"/>
              <a:gd name="T47" fmla="*/ 14311 h 54"/>
              <a:gd name="T48" fmla="+- 0 8686 8645"/>
              <a:gd name="T49" fmla="*/ T48 w 57"/>
              <a:gd name="T50" fmla="+- 0 14352 14311"/>
              <a:gd name="T51" fmla="*/ 14352 h 54"/>
              <a:gd name="T52" fmla="+- 0 8673 8645"/>
              <a:gd name="T53" fmla="*/ T52 w 57"/>
              <a:gd name="T54" fmla="+- 0 14352 14311"/>
              <a:gd name="T55" fmla="*/ 14352 h 54"/>
              <a:gd name="T56" fmla="+- 0 8690 8645"/>
              <a:gd name="T57" fmla="*/ T56 w 57"/>
              <a:gd name="T58" fmla="+- 0 14365 14311"/>
              <a:gd name="T59" fmla="*/ 14365 h 54"/>
              <a:gd name="T60" fmla="+- 0 8686 8645"/>
              <a:gd name="T61" fmla="*/ T60 w 57"/>
              <a:gd name="T62" fmla="+- 0 14352 14311"/>
              <a:gd name="T63" fmla="*/ 14352 h 5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Lst>
            <a:rect l="0" t="0" r="r" b="b"/>
            <a:pathLst>
              <a:path w="57" h="54">
                <a:moveTo>
                  <a:pt x="28" y="0"/>
                </a:moveTo>
                <a:lnTo>
                  <a:pt x="21" y="21"/>
                </a:lnTo>
                <a:lnTo>
                  <a:pt x="0" y="21"/>
                </a:lnTo>
                <a:lnTo>
                  <a:pt x="17" y="34"/>
                </a:lnTo>
                <a:lnTo>
                  <a:pt x="10" y="54"/>
                </a:lnTo>
                <a:lnTo>
                  <a:pt x="28" y="41"/>
                </a:lnTo>
                <a:lnTo>
                  <a:pt x="41" y="41"/>
                </a:lnTo>
                <a:lnTo>
                  <a:pt x="38" y="34"/>
                </a:lnTo>
                <a:lnTo>
                  <a:pt x="56" y="21"/>
                </a:lnTo>
                <a:lnTo>
                  <a:pt x="21" y="21"/>
                </a:lnTo>
                <a:lnTo>
                  <a:pt x="34" y="21"/>
                </a:lnTo>
                <a:lnTo>
                  <a:pt x="28" y="0"/>
                </a:lnTo>
                <a:close/>
                <a:moveTo>
                  <a:pt x="41" y="41"/>
                </a:moveTo>
                <a:lnTo>
                  <a:pt x="28" y="41"/>
                </a:lnTo>
                <a:lnTo>
                  <a:pt x="45" y="54"/>
                </a:lnTo>
                <a:lnTo>
                  <a:pt x="41" y="41"/>
                </a:lnTo>
                <a:close/>
              </a:path>
            </a:pathLst>
          </a:custGeom>
          <a:solidFill>
            <a:srgbClr val="FFF2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pic macro="[0]!Group1_Click">
        <xdr:nvPicPr>
          <xdr:cNvPr id="25" name="Picture 24">
            <a:extLst>
              <a:ext uri="{FF2B5EF4-FFF2-40B4-BE49-F238E27FC236}">
                <a16:creationId xmlns:a16="http://schemas.microsoft.com/office/drawing/2014/main" id="{98B4CD84-7276-FF23-09BA-86A4888F299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555" y="14157"/>
            <a:ext cx="122" cy="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419100</xdr:colOff>
      <xdr:row>4</xdr:row>
      <xdr:rowOff>171451</xdr:rowOff>
    </xdr:from>
    <xdr:to>
      <xdr:col>0</xdr:col>
      <xdr:colOff>2619375</xdr:colOff>
      <xdr:row>7</xdr:row>
      <xdr:rowOff>19051</xdr:rowOff>
    </xdr:to>
    <xdr:sp macro="" textlink="">
      <xdr:nvSpPr>
        <xdr:cNvPr id="38" name="Text Box 10">
          <a:extLst>
            <a:ext uri="{FF2B5EF4-FFF2-40B4-BE49-F238E27FC236}">
              <a16:creationId xmlns:a16="http://schemas.microsoft.com/office/drawing/2014/main" id="{55E064BD-CEEC-4DB2-B0E5-1B1336F704DE}"/>
            </a:ext>
          </a:extLst>
        </xdr:cNvPr>
        <xdr:cNvSpPr txBox="1">
          <a:spLocks noChangeArrowheads="1"/>
        </xdr:cNvSpPr>
      </xdr:nvSpPr>
      <xdr:spPr bwMode="auto">
        <a:xfrm>
          <a:off x="419100" y="1266826"/>
          <a:ext cx="2200275" cy="419100"/>
        </a:xfrm>
        <a:prstGeom prst="rect">
          <a:avLst/>
        </a:prstGeom>
        <a:noFill/>
        <a:ln>
          <a:noFill/>
        </a:ln>
      </xdr:spPr>
      <xdr:txBody>
        <a:bodyPr vertOverflow="clip" wrap="square" lIns="91440" tIns="45720" rIns="91440" bIns="45720" anchor="t" upright="1"/>
        <a:lstStyle/>
        <a:p>
          <a:pPr algn="l" rtl="0">
            <a:defRPr sz="1000"/>
          </a:pPr>
          <a:r>
            <a:rPr lang="en-GB" sz="1000" b="0" i="0" u="none" strike="noStrike" baseline="0">
              <a:solidFill>
                <a:srgbClr val="000000"/>
              </a:solidFill>
              <a:latin typeface="Times New Roman"/>
              <a:cs typeface="Times New Roman"/>
            </a:rPr>
            <a:t>Actions to Mitigate Energy Poverty </a:t>
          </a:r>
        </a:p>
        <a:p>
          <a:pPr algn="l" rtl="0">
            <a:defRPr sz="1000"/>
          </a:pPr>
          <a:r>
            <a:rPr lang="en-GB" sz="1000" b="0" i="0" u="none" strike="noStrike" baseline="0">
              <a:solidFill>
                <a:srgbClr val="000000"/>
              </a:solidFill>
              <a:latin typeface="Times New Roman"/>
              <a:cs typeface="Times New Roman"/>
            </a:rPr>
            <a:t>in the Private Rented Sector</a:t>
          </a:r>
          <a:endParaRPr lang="en-GB" sz="1000" b="0" i="0" u="none" strike="noStrike" baseline="0">
            <a:solidFill>
              <a:srgbClr val="000000"/>
            </a:solidFill>
            <a:latin typeface="Calibri"/>
            <a:ea typeface="Calibri"/>
            <a:cs typeface="Calibri"/>
          </a:endParaRPr>
        </a:p>
        <a:p>
          <a:pPr algn="l" rtl="0">
            <a:defRPr sz="1000"/>
          </a:pPr>
          <a:r>
            <a:rPr lang="en-GB" sz="1000" b="0" i="0" u="none" strike="noStrike" baseline="0">
              <a:solidFill>
                <a:srgbClr val="000000"/>
              </a:solidFill>
              <a:latin typeface="Calibri"/>
              <a:ea typeface="Calibri"/>
              <a:cs typeface="Calibri"/>
            </a:rPr>
            <a:t> </a:t>
          </a:r>
        </a:p>
      </xdr:txBody>
    </xdr:sp>
    <xdr:clientData/>
  </xdr:twoCellAnchor>
  <xdr:twoCellAnchor>
    <xdr:from>
      <xdr:col>0</xdr:col>
      <xdr:colOff>390525</xdr:colOff>
      <xdr:row>0</xdr:row>
      <xdr:rowOff>314326</xdr:rowOff>
    </xdr:from>
    <xdr:to>
      <xdr:col>0</xdr:col>
      <xdr:colOff>2552700</xdr:colOff>
      <xdr:row>5</xdr:row>
      <xdr:rowOff>161926</xdr:rowOff>
    </xdr:to>
    <xdr:pic>
      <xdr:nvPicPr>
        <xdr:cNvPr id="39" name="Picture 3">
          <a:extLst>
            <a:ext uri="{FF2B5EF4-FFF2-40B4-BE49-F238E27FC236}">
              <a16:creationId xmlns:a16="http://schemas.microsoft.com/office/drawing/2014/main" id="{065D2BE0-F51A-434B-A499-AD2AA00FCC06}"/>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90525" y="314326"/>
          <a:ext cx="2162175"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3677882</xdr:colOff>
      <xdr:row>5</xdr:row>
      <xdr:rowOff>116973</xdr:rowOff>
    </xdr:from>
    <xdr:ext cx="2293064" cy="564193"/>
    <xdr:sp macro="" textlink="">
      <xdr:nvSpPr>
        <xdr:cNvPr id="43" name="Rectangle 42">
          <a:extLst>
            <a:ext uri="{FF2B5EF4-FFF2-40B4-BE49-F238E27FC236}">
              <a16:creationId xmlns:a16="http://schemas.microsoft.com/office/drawing/2014/main" id="{372E4823-0537-61E0-0580-995FB3D7EEB4}"/>
            </a:ext>
          </a:extLst>
        </xdr:cNvPr>
        <xdr:cNvSpPr/>
      </xdr:nvSpPr>
      <xdr:spPr>
        <a:xfrm>
          <a:off x="3677882" y="1412373"/>
          <a:ext cx="2293064" cy="564193"/>
        </a:xfrm>
        <a:prstGeom prst="rect">
          <a:avLst/>
        </a:prstGeom>
        <a:noFill/>
      </xdr:spPr>
      <xdr:txBody>
        <a:bodyPr wrap="none" lIns="91440" tIns="45720" rIns="91440" bIns="45720">
          <a:spAutoFit/>
        </a:bodyPr>
        <a:lstStyle/>
        <a:p>
          <a:pPr algn="ctr"/>
          <a:r>
            <a:rPr lang="en-US" sz="3200" b="0" cap="none" spc="0">
              <a:ln w="0"/>
              <a:solidFill>
                <a:schemeClr val="accent1"/>
              </a:solidFill>
              <a:effectLst>
                <a:outerShdw blurRad="38100" dist="25400" dir="5400000" algn="ctr" rotWithShape="0">
                  <a:srgbClr val="6E747A">
                    <a:alpha val="43000"/>
                  </a:srgbClr>
                </a:outerShdw>
              </a:effectLst>
              <a:latin typeface="Times New Roman" panose="02020603050405020304" pitchFamily="18" charset="0"/>
              <a:cs typeface="Times New Roman" panose="02020603050405020304" pitchFamily="18" charset="0"/>
            </a:rPr>
            <a:t>Quick Guide</a:t>
          </a:r>
        </a:p>
      </xdr:txBody>
    </xdr:sp>
    <xdr:clientData/>
  </xdr:oneCellAnchor>
  <xdr:twoCellAnchor>
    <xdr:from>
      <xdr:col>0</xdr:col>
      <xdr:colOff>526141</xdr:colOff>
      <xdr:row>9</xdr:row>
      <xdr:rowOff>13152</xdr:rowOff>
    </xdr:from>
    <xdr:to>
      <xdr:col>0</xdr:col>
      <xdr:colOff>3746498</xdr:colOff>
      <xdr:row>16</xdr:row>
      <xdr:rowOff>136070</xdr:rowOff>
    </xdr:to>
    <xdr:sp macro="" textlink="">
      <xdr:nvSpPr>
        <xdr:cNvPr id="2" name="TextBox 1">
          <a:extLst>
            <a:ext uri="{FF2B5EF4-FFF2-40B4-BE49-F238E27FC236}">
              <a16:creationId xmlns:a16="http://schemas.microsoft.com/office/drawing/2014/main" id="{9EE3F378-6333-4EDD-BA61-3C6269E3EA90}"/>
            </a:ext>
          </a:extLst>
        </xdr:cNvPr>
        <xdr:cNvSpPr txBox="1"/>
      </xdr:nvSpPr>
      <xdr:spPr>
        <a:xfrm>
          <a:off x="526141" y="2417081"/>
          <a:ext cx="3220357" cy="1293132"/>
        </a:xfrm>
        <a:prstGeom prst="rect">
          <a:avLst/>
        </a:prstGeom>
        <a:gradFill flip="none" rotWithShape="1">
          <a:gsLst>
            <a:gs pos="0">
              <a:schemeClr val="accent5">
                <a:lumMod val="0"/>
                <a:lumOff val="100000"/>
              </a:schemeClr>
            </a:gs>
            <a:gs pos="35000">
              <a:schemeClr val="accent1">
                <a:lumMod val="60000"/>
                <a:lumOff val="40000"/>
              </a:schemeClr>
            </a:gs>
            <a:gs pos="100000">
              <a:schemeClr val="accent5">
                <a:lumMod val="60000"/>
                <a:lumOff val="40000"/>
              </a:schemeClr>
            </a:gs>
          </a:gsLst>
          <a:path path="circle">
            <a:fillToRect r="100000" b="100000"/>
          </a:path>
          <a:tileRect l="-100000" t="-10000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Step 1 </a:t>
          </a:r>
          <a:r>
            <a:rPr lang="en-GB" sz="1100" b="0">
              <a:solidFill>
                <a:schemeClr val="dk1"/>
              </a:solidFill>
              <a:effectLst/>
              <a:latin typeface="+mn-lt"/>
              <a:ea typeface="+mn-ea"/>
              <a:cs typeface="+mn-cs"/>
            </a:rPr>
            <a:t>: Define </a:t>
          </a:r>
          <a:r>
            <a:rPr lang="en-US" sz="1100" b="1">
              <a:solidFill>
                <a:schemeClr val="dk1"/>
              </a:solidFill>
              <a:effectLst/>
              <a:latin typeface="+mn-lt"/>
              <a:ea typeface="+mn-ea"/>
              <a:cs typeface="+mn-cs"/>
            </a:rPr>
            <a:t>Basic characteristics </a:t>
          </a:r>
          <a:r>
            <a:rPr lang="en-US" sz="1100">
              <a:solidFill>
                <a:schemeClr val="dk1"/>
              </a:solidFill>
              <a:effectLst/>
              <a:latin typeface="+mn-lt"/>
              <a:ea typeface="+mn-ea"/>
              <a:cs typeface="+mn-cs"/>
            </a:rPr>
            <a:t>of the </a:t>
          </a:r>
          <a:r>
            <a:rPr lang="en-US" sz="1100" b="1">
              <a:solidFill>
                <a:schemeClr val="dk1"/>
              </a:solidFill>
              <a:effectLst/>
              <a:latin typeface="+mn-lt"/>
              <a:ea typeface="+mn-ea"/>
              <a:cs typeface="+mn-cs"/>
            </a:rPr>
            <a:t>household</a:t>
          </a:r>
          <a:r>
            <a:rPr lang="en-US" sz="1100">
              <a:solidFill>
                <a:schemeClr val="dk1"/>
              </a:solidFill>
              <a:effectLst/>
              <a:latin typeface="+mn-lt"/>
              <a:ea typeface="+mn-ea"/>
              <a:cs typeface="+mn-cs"/>
            </a:rPr>
            <a:t>, specifically, the </a:t>
          </a:r>
          <a:r>
            <a:rPr lang="en-US" sz="1100" b="1">
              <a:solidFill>
                <a:schemeClr val="dk1"/>
              </a:solidFill>
              <a:effectLst/>
              <a:latin typeface="+mn-lt"/>
              <a:ea typeface="+mn-ea"/>
              <a:cs typeface="+mn-cs"/>
            </a:rPr>
            <a:t>country</a:t>
          </a:r>
          <a:r>
            <a:rPr lang="en-US" sz="1100">
              <a:solidFill>
                <a:schemeClr val="dk1"/>
              </a:solidFill>
              <a:effectLst/>
              <a:latin typeface="+mn-lt"/>
              <a:ea typeface="+mn-ea"/>
              <a:cs typeface="+mn-cs"/>
            </a:rPr>
            <a:t> where the household is located, its </a:t>
          </a:r>
          <a:r>
            <a:rPr lang="en-US" sz="1100" b="1">
              <a:solidFill>
                <a:schemeClr val="dk1"/>
              </a:solidFill>
              <a:effectLst/>
              <a:latin typeface="+mn-lt"/>
              <a:ea typeface="+mn-ea"/>
              <a:cs typeface="+mn-cs"/>
            </a:rPr>
            <a:t>construction year, building area (m</a:t>
          </a:r>
          <a:r>
            <a:rPr lang="en-US" sz="1100" b="1" baseline="30000">
              <a:solidFill>
                <a:schemeClr val="dk1"/>
              </a:solidFill>
              <a:effectLst/>
              <a:latin typeface="+mn-lt"/>
              <a:ea typeface="+mn-ea"/>
              <a:cs typeface="+mn-cs"/>
            </a:rPr>
            <a:t>2</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and </a:t>
          </a:r>
          <a:r>
            <a:rPr lang="en-US" sz="1100" b="1">
              <a:solidFill>
                <a:schemeClr val="dk1"/>
              </a:solidFill>
              <a:effectLst/>
              <a:latin typeface="+mn-lt"/>
              <a:ea typeface="+mn-ea"/>
              <a:cs typeface="+mn-cs"/>
            </a:rPr>
            <a:t>heating source.</a:t>
          </a:r>
          <a:br>
            <a:rPr lang="en-US" sz="1100" b="1">
              <a:solidFill>
                <a:schemeClr val="dk1"/>
              </a:solidFill>
              <a:effectLst/>
              <a:latin typeface="+mn-lt"/>
              <a:ea typeface="+mn-ea"/>
              <a:cs typeface="+mn-cs"/>
            </a:rPr>
          </a:br>
          <a:r>
            <a:rPr lang="en-US" sz="1100" b="0">
              <a:solidFill>
                <a:schemeClr val="dk1"/>
              </a:solidFill>
              <a:effectLst/>
              <a:latin typeface="+mn-lt"/>
              <a:ea typeface="+mn-ea"/>
              <a:cs typeface="+mn-cs"/>
            </a:rPr>
            <a:t>At this point</a:t>
          </a:r>
          <a:r>
            <a:rPr lang="en-US" sz="1100" b="0" baseline="0">
              <a:solidFill>
                <a:schemeClr val="dk1"/>
              </a:solidFill>
              <a:effectLst/>
              <a:latin typeface="+mn-lt"/>
              <a:ea typeface="+mn-ea"/>
              <a:cs typeface="+mn-cs"/>
            </a:rPr>
            <a:t> the tool is applied in the 7 countries involved in the ENPOR project (i.e., Austria, Croatia, Estonia, Germany, Greece, Italy, and Netherlands).</a:t>
          </a:r>
          <a:endParaRPr lang="en-GB" b="0">
            <a:effectLst/>
            <a:latin typeface="+mn-lt"/>
          </a:endParaRPr>
        </a:p>
      </xdr:txBody>
    </xdr:sp>
    <xdr:clientData/>
  </xdr:twoCellAnchor>
  <xdr:twoCellAnchor>
    <xdr:from>
      <xdr:col>0</xdr:col>
      <xdr:colOff>3893911</xdr:colOff>
      <xdr:row>15</xdr:row>
      <xdr:rowOff>40368</xdr:rowOff>
    </xdr:from>
    <xdr:to>
      <xdr:col>0</xdr:col>
      <xdr:colOff>6896555</xdr:colOff>
      <xdr:row>18</xdr:row>
      <xdr:rowOff>142875</xdr:rowOff>
    </xdr:to>
    <xdr:sp macro="" textlink="">
      <xdr:nvSpPr>
        <xdr:cNvPr id="3" name="TextBox 2">
          <a:extLst>
            <a:ext uri="{FF2B5EF4-FFF2-40B4-BE49-F238E27FC236}">
              <a16:creationId xmlns:a16="http://schemas.microsoft.com/office/drawing/2014/main" id="{C860CF6F-7DA3-4B27-A1B7-3E082744CA21}"/>
            </a:ext>
          </a:extLst>
        </xdr:cNvPr>
        <xdr:cNvSpPr txBox="1"/>
      </xdr:nvSpPr>
      <xdr:spPr>
        <a:xfrm>
          <a:off x="3893911" y="4310743"/>
          <a:ext cx="3002644" cy="880382"/>
        </a:xfrm>
        <a:prstGeom prst="rect">
          <a:avLst/>
        </a:prstGeom>
        <a:gradFill flip="none" rotWithShape="1">
          <a:gsLst>
            <a:gs pos="0">
              <a:schemeClr val="accent5">
                <a:lumMod val="0"/>
                <a:lumOff val="100000"/>
              </a:schemeClr>
            </a:gs>
            <a:gs pos="35000">
              <a:schemeClr val="accent1">
                <a:lumMod val="60000"/>
                <a:lumOff val="40000"/>
              </a:schemeClr>
            </a:gs>
            <a:gs pos="100000">
              <a:schemeClr val="accent5">
                <a:lumMod val="60000"/>
                <a:lumOff val="40000"/>
              </a:schemeClr>
            </a:gs>
          </a:gsLst>
          <a:path path="circle">
            <a:fillToRect r="100000" b="100000"/>
          </a:path>
          <a:tileRect l="-100000" t="-10000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Step 2 </a:t>
          </a:r>
          <a:r>
            <a:rPr lang="en-GB" sz="1100" b="0">
              <a:solidFill>
                <a:schemeClr val="dk1"/>
              </a:solidFill>
              <a:effectLst/>
              <a:latin typeface="+mn-lt"/>
              <a:ea typeface="+mn-ea"/>
              <a:cs typeface="+mn-cs"/>
            </a:rPr>
            <a:t>: </a:t>
          </a:r>
          <a:r>
            <a:rPr lang="en-US" sz="1100" b="0">
              <a:solidFill>
                <a:schemeClr val="dk1"/>
              </a:solidFill>
              <a:effectLst/>
              <a:latin typeface="+mn-lt"/>
              <a:ea typeface="+mn-ea"/>
              <a:cs typeface="+mn-cs"/>
            </a:rPr>
            <a:t>Choose </a:t>
          </a:r>
          <a:r>
            <a:rPr lang="en-US" sz="1100">
              <a:solidFill>
                <a:schemeClr val="dk1"/>
              </a:solidFill>
              <a:effectLst/>
              <a:latin typeface="+mn-lt"/>
              <a:ea typeface="+mn-ea"/>
              <a:cs typeface="+mn-cs"/>
            </a:rPr>
            <a:t>among specific </a:t>
          </a:r>
          <a:r>
            <a:rPr lang="en-US" sz="1100" b="1">
              <a:solidFill>
                <a:schemeClr val="dk1"/>
              </a:solidFill>
              <a:effectLst/>
              <a:latin typeface="+mn-lt"/>
              <a:ea typeface="+mn-ea"/>
              <a:cs typeface="+mn-cs"/>
            </a:rPr>
            <a:t>energy efficiency intervention</a:t>
          </a:r>
          <a:r>
            <a:rPr lang="en-US" sz="1100">
              <a:solidFill>
                <a:schemeClr val="dk1"/>
              </a:solidFill>
              <a:effectLst/>
              <a:latin typeface="+mn-lt"/>
              <a:ea typeface="+mn-ea"/>
              <a:cs typeface="+mn-cs"/>
            </a:rPr>
            <a:t> scenarios and the</a:t>
          </a:r>
          <a:r>
            <a:rPr lang="en-US" sz="1100" b="1">
              <a:solidFill>
                <a:schemeClr val="dk1"/>
              </a:solidFill>
              <a:effectLst/>
              <a:latin typeface="+mn-lt"/>
              <a:ea typeface="+mn-ea"/>
              <a:cs typeface="+mn-cs"/>
            </a:rPr>
            <a:t> landlord's participation in the investment </a:t>
          </a:r>
          <a:r>
            <a:rPr lang="en-US" sz="1100">
              <a:solidFill>
                <a:schemeClr val="dk1"/>
              </a:solidFill>
              <a:effectLst/>
              <a:latin typeface="+mn-lt"/>
              <a:ea typeface="+mn-ea"/>
              <a:cs typeface="+mn-cs"/>
            </a:rPr>
            <a:t>for </a:t>
          </a:r>
          <a:r>
            <a:rPr lang="en-US" sz="1100" b="0">
              <a:solidFill>
                <a:schemeClr val="dk1"/>
              </a:solidFill>
              <a:effectLst/>
              <a:latin typeface="+mn-lt"/>
              <a:ea typeface="+mn-ea"/>
              <a:cs typeface="+mn-cs"/>
            </a:rPr>
            <a:t>the case </a:t>
          </a:r>
          <a:r>
            <a:rPr lang="en-US" sz="1100">
              <a:solidFill>
                <a:schemeClr val="dk1"/>
              </a:solidFill>
              <a:effectLst/>
              <a:latin typeface="+mn-lt"/>
              <a:ea typeface="+mn-ea"/>
              <a:cs typeface="+mn-cs"/>
            </a:rPr>
            <a:t>under study.</a:t>
          </a:r>
          <a:br>
            <a:rPr lang="en-US" sz="1100">
              <a:solidFill>
                <a:schemeClr val="dk1"/>
              </a:solidFill>
              <a:effectLst/>
              <a:latin typeface="+mn-lt"/>
              <a:ea typeface="+mn-ea"/>
              <a:cs typeface="+mn-cs"/>
            </a:rPr>
          </a:br>
          <a:endParaRPr lang="en-GB">
            <a:effectLst/>
          </a:endParaRPr>
        </a:p>
      </xdr:txBody>
    </xdr:sp>
    <xdr:clientData/>
  </xdr:twoCellAnchor>
  <xdr:twoCellAnchor>
    <xdr:from>
      <xdr:col>0</xdr:col>
      <xdr:colOff>526142</xdr:colOff>
      <xdr:row>17</xdr:row>
      <xdr:rowOff>131986</xdr:rowOff>
    </xdr:from>
    <xdr:to>
      <xdr:col>0</xdr:col>
      <xdr:colOff>3737429</xdr:colOff>
      <xdr:row>26</xdr:row>
      <xdr:rowOff>117927</xdr:rowOff>
    </xdr:to>
    <xdr:sp macro="" textlink="">
      <xdr:nvSpPr>
        <xdr:cNvPr id="4" name="TextBox 3">
          <a:extLst>
            <a:ext uri="{FF2B5EF4-FFF2-40B4-BE49-F238E27FC236}">
              <a16:creationId xmlns:a16="http://schemas.microsoft.com/office/drawing/2014/main" id="{F3F62098-CBAC-4114-8970-04139041A1D9}"/>
            </a:ext>
          </a:extLst>
        </xdr:cNvPr>
        <xdr:cNvSpPr txBox="1"/>
      </xdr:nvSpPr>
      <xdr:spPr>
        <a:xfrm>
          <a:off x="526142" y="3887557"/>
          <a:ext cx="3211287" cy="1673227"/>
        </a:xfrm>
        <a:prstGeom prst="rect">
          <a:avLst/>
        </a:prstGeom>
        <a:gradFill flip="none" rotWithShape="1">
          <a:gsLst>
            <a:gs pos="0">
              <a:schemeClr val="accent5">
                <a:lumMod val="0"/>
                <a:lumOff val="100000"/>
              </a:schemeClr>
            </a:gs>
            <a:gs pos="35000">
              <a:schemeClr val="accent1">
                <a:lumMod val="60000"/>
                <a:lumOff val="40000"/>
              </a:schemeClr>
            </a:gs>
            <a:gs pos="100000">
              <a:schemeClr val="accent5">
                <a:lumMod val="60000"/>
                <a:lumOff val="40000"/>
              </a:schemeClr>
            </a:gs>
          </a:gsLst>
          <a:path path="circle">
            <a:fillToRect r="100000" b="100000"/>
          </a:path>
          <a:tileRect l="-100000" t="-10000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eaLnBrk="1" fontAlgn="auto" latinLnBrk="0" hangingPunct="1"/>
          <a:r>
            <a:rPr lang="en-GB" sz="1100" b="1">
              <a:solidFill>
                <a:schemeClr val="dk1"/>
              </a:solidFill>
              <a:effectLst/>
              <a:latin typeface="+mn-lt"/>
              <a:ea typeface="+mn-ea"/>
              <a:cs typeface="+mn-cs"/>
            </a:rPr>
            <a:t>Step 3 </a:t>
          </a:r>
          <a:r>
            <a:rPr lang="en-GB" sz="1100" b="0">
              <a:solidFill>
                <a:schemeClr val="dk1"/>
              </a:solidFill>
              <a:effectLst/>
              <a:latin typeface="+mn-lt"/>
              <a:ea typeface="+mn-ea"/>
              <a:cs typeface="+mn-cs"/>
            </a:rPr>
            <a:t>: For the calculation</a:t>
          </a:r>
          <a:r>
            <a:rPr lang="en-GB" sz="1100" b="0" baseline="0">
              <a:solidFill>
                <a:schemeClr val="dk1"/>
              </a:solidFill>
              <a:effectLst/>
              <a:latin typeface="+mn-lt"/>
              <a:ea typeface="+mn-ea"/>
              <a:cs typeface="+mn-cs"/>
            </a:rPr>
            <a:t> of benefits from each enerfy efficiency intervention proposed assumptions based on the dwelling's characteristics (i.e., country, construction year, etc.) are provided by  the tool. </a:t>
          </a:r>
          <a:br>
            <a:rPr lang="en-GB" sz="1100" b="0" baseline="0">
              <a:solidFill>
                <a:schemeClr val="dk1"/>
              </a:solidFill>
              <a:effectLst/>
              <a:latin typeface="+mn-lt"/>
              <a:ea typeface="+mn-ea"/>
              <a:cs typeface="+mn-cs"/>
            </a:rPr>
          </a:br>
          <a:endParaRPr lang="en-GB" sz="1100" b="0" baseline="0">
            <a:solidFill>
              <a:schemeClr val="dk1"/>
            </a:solidFill>
            <a:effectLst/>
            <a:latin typeface="+mn-lt"/>
            <a:ea typeface="+mn-ea"/>
            <a:cs typeface="+mn-cs"/>
          </a:endParaRPr>
        </a:p>
        <a:p>
          <a:pPr algn="l" eaLnBrk="1" fontAlgn="auto" latinLnBrk="0" hangingPunct="1"/>
          <a:r>
            <a:rPr lang="en-GB" sz="1100" b="0" baseline="0">
              <a:solidFill>
                <a:schemeClr val="dk1"/>
              </a:solidFill>
              <a:effectLst/>
              <a:latin typeface="+mn-lt"/>
              <a:ea typeface="+mn-ea"/>
              <a:cs typeface="+mn-cs"/>
            </a:rPr>
            <a:t>The user can choose either to proceed with these data, which are based on specific assumptions, or insert more detailed data for the specific case study- if available.</a:t>
          </a:r>
          <a:endParaRPr lang="en-GB">
            <a:effectLst/>
          </a:endParaRPr>
        </a:p>
      </xdr:txBody>
    </xdr:sp>
    <xdr:clientData/>
  </xdr:twoCellAnchor>
  <xdr:twoCellAnchor editAs="oneCell">
    <xdr:from>
      <xdr:col>0</xdr:col>
      <xdr:colOff>2781197</xdr:colOff>
      <xdr:row>2</xdr:row>
      <xdr:rowOff>4537</xdr:rowOff>
    </xdr:from>
    <xdr:to>
      <xdr:col>0</xdr:col>
      <xdr:colOff>4049720</xdr:colOff>
      <xdr:row>3</xdr:row>
      <xdr:rowOff>64122</xdr:rowOff>
    </xdr:to>
    <xdr:pic>
      <xdr:nvPicPr>
        <xdr:cNvPr id="7" name="Picture 6" descr="A picture containing sitting, dark, clock, train&#10;&#10;Description automatically generated">
          <a:extLst>
            <a:ext uri="{FF2B5EF4-FFF2-40B4-BE49-F238E27FC236}">
              <a16:creationId xmlns:a16="http://schemas.microsoft.com/office/drawing/2014/main" id="{5B6E4FAF-E008-4332-A72D-E1E085612671}"/>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781197" y="429987"/>
          <a:ext cx="1270428" cy="294354"/>
        </a:xfrm>
        <a:prstGeom prst="rect">
          <a:avLst/>
        </a:prstGeom>
      </xdr:spPr>
    </xdr:pic>
    <xdr:clientData/>
  </xdr:twoCellAnchor>
  <xdr:twoCellAnchor editAs="oneCell">
    <xdr:from>
      <xdr:col>0</xdr:col>
      <xdr:colOff>5832929</xdr:colOff>
      <xdr:row>2</xdr:row>
      <xdr:rowOff>38832</xdr:rowOff>
    </xdr:from>
    <xdr:to>
      <xdr:col>0</xdr:col>
      <xdr:colOff>7318256</xdr:colOff>
      <xdr:row>3</xdr:row>
      <xdr:rowOff>125094</xdr:rowOff>
    </xdr:to>
    <xdr:pic>
      <xdr:nvPicPr>
        <xdr:cNvPr id="8" name="Picture 7" descr="Logo">
          <a:extLst>
            <a:ext uri="{FF2B5EF4-FFF2-40B4-BE49-F238E27FC236}">
              <a16:creationId xmlns:a16="http://schemas.microsoft.com/office/drawing/2014/main" id="{C22F5C2A-E0AA-4BE8-8DBE-A8554D75D924}"/>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832929" y="746403"/>
          <a:ext cx="1658682" cy="3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3927929</xdr:colOff>
      <xdr:row>0</xdr:row>
      <xdr:rowOff>87549</xdr:rowOff>
    </xdr:from>
    <xdr:to>
      <xdr:col>0</xdr:col>
      <xdr:colOff>6286563</xdr:colOff>
      <xdr:row>2</xdr:row>
      <xdr:rowOff>233861</xdr:rowOff>
    </xdr:to>
    <xdr:pic>
      <xdr:nvPicPr>
        <xdr:cNvPr id="9" name="Picture 8">
          <a:extLst>
            <a:ext uri="{FF2B5EF4-FFF2-40B4-BE49-F238E27FC236}">
              <a16:creationId xmlns:a16="http://schemas.microsoft.com/office/drawing/2014/main" id="{35E7B41F-D73F-47B1-9C1C-89FBF5340A8F}"/>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927929" y="87549"/>
          <a:ext cx="2358634" cy="606324"/>
        </a:xfrm>
        <a:prstGeom prst="rect">
          <a:avLst/>
        </a:prstGeom>
      </xdr:spPr>
    </xdr:pic>
    <xdr:clientData/>
  </xdr:twoCellAnchor>
  <xdr:twoCellAnchor>
    <xdr:from>
      <xdr:col>0</xdr:col>
      <xdr:colOff>4008664</xdr:colOff>
      <xdr:row>28</xdr:row>
      <xdr:rowOff>177801</xdr:rowOff>
    </xdr:from>
    <xdr:to>
      <xdr:col>0</xdr:col>
      <xdr:colOff>6866165</xdr:colOff>
      <xdr:row>32</xdr:row>
      <xdr:rowOff>6351</xdr:rowOff>
    </xdr:to>
    <xdr:sp macro="" textlink="">
      <xdr:nvSpPr>
        <xdr:cNvPr id="10" name="Flowchart: Terminator 9">
          <a:hlinkClick xmlns:r="http://schemas.openxmlformats.org/officeDocument/2006/relationships" r:id="rId10"/>
          <a:extLst>
            <a:ext uri="{FF2B5EF4-FFF2-40B4-BE49-F238E27FC236}">
              <a16:creationId xmlns:a16="http://schemas.microsoft.com/office/drawing/2014/main" id="{3476D35D-6ED5-4DA4-88FE-1ECD0EB8F892}"/>
            </a:ext>
          </a:extLst>
        </xdr:cNvPr>
        <xdr:cNvSpPr/>
      </xdr:nvSpPr>
      <xdr:spPr>
        <a:xfrm>
          <a:off x="4008664" y="5883730"/>
          <a:ext cx="2857501" cy="699407"/>
        </a:xfrm>
        <a:prstGeom prst="flowChartTerminator">
          <a:avLst/>
        </a:prstGeom>
        <a:gradFill flip="none" rotWithShape="1">
          <a:gsLst>
            <a:gs pos="0">
              <a:schemeClr val="accent5">
                <a:lumMod val="40000"/>
                <a:lumOff val="60000"/>
              </a:schemeClr>
            </a:gs>
            <a:gs pos="46000">
              <a:schemeClr val="accent1">
                <a:lumMod val="60000"/>
                <a:lumOff val="40000"/>
              </a:schemeClr>
            </a:gs>
            <a:gs pos="100000">
              <a:schemeClr val="accent5">
                <a:lumMod val="40000"/>
                <a:lumOff val="60000"/>
              </a:schemeClr>
            </a:gs>
          </a:gsLst>
          <a:lin ang="5400000" scaled="1"/>
          <a:tileRect/>
        </a:gradFill>
        <a:effectLst>
          <a:innerShdw>
            <a:schemeClr val="accent1"/>
          </a:innerShdw>
        </a:effectLst>
        <a:scene3d>
          <a:camera prst="orthographicFront">
            <a:rot lat="0" lon="0" rev="0"/>
          </a:camera>
          <a:lightRig rig="threePt" dir="t"/>
        </a:scene3d>
        <a:sp3d extrusionH="76200" prstMaterial="dkEdge">
          <a:bevelT w="127000" h="127000"/>
          <a:bevelB prst="softRound"/>
          <a:extrusionClr>
            <a:schemeClr val="bg1">
              <a:lumMod val="65000"/>
            </a:schemeClr>
          </a:extrusionClr>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aseline="0">
              <a:solidFill>
                <a:schemeClr val="accent1">
                  <a:lumMod val="75000"/>
                </a:schemeClr>
              </a:solidFill>
              <a:effectLst>
                <a:outerShdw blurRad="50800" dist="38100" algn="l" rotWithShape="0">
                  <a:prstClr val="black">
                    <a:alpha val="40000"/>
                  </a:prstClr>
                </a:outerShdw>
              </a:effectLst>
            </a:rPr>
            <a:t>Benefits Calculation</a:t>
          </a:r>
          <a:endParaRPr lang="en-GB" sz="2000">
            <a:solidFill>
              <a:schemeClr val="accent1">
                <a:lumMod val="75000"/>
              </a:schemeClr>
            </a:solidFill>
            <a:effectLst>
              <a:outerShdw blurRad="50800" dist="38100" algn="l" rotWithShape="0">
                <a:prstClr val="black">
                  <a:alpha val="40000"/>
                </a:prstClr>
              </a:outerShdw>
            </a:effectLst>
          </a:endParaRPr>
        </a:p>
      </xdr:txBody>
    </xdr:sp>
    <xdr:clientData/>
  </xdr:twoCellAnchor>
  <xdr:twoCellAnchor>
    <xdr:from>
      <xdr:col>0</xdr:col>
      <xdr:colOff>3849008</xdr:colOff>
      <xdr:row>24</xdr:row>
      <xdr:rowOff>136073</xdr:rowOff>
    </xdr:from>
    <xdr:to>
      <xdr:col>0</xdr:col>
      <xdr:colOff>6878411</xdr:colOff>
      <xdr:row>27</xdr:row>
      <xdr:rowOff>104322</xdr:rowOff>
    </xdr:to>
    <xdr:sp macro="" textlink="">
      <xdr:nvSpPr>
        <xdr:cNvPr id="11" name="TextBox 10">
          <a:extLst>
            <a:ext uri="{FF2B5EF4-FFF2-40B4-BE49-F238E27FC236}">
              <a16:creationId xmlns:a16="http://schemas.microsoft.com/office/drawing/2014/main" id="{6326EECB-1090-44CE-B4A1-40770646F951}"/>
            </a:ext>
          </a:extLst>
        </xdr:cNvPr>
        <xdr:cNvSpPr txBox="1"/>
      </xdr:nvSpPr>
      <xdr:spPr>
        <a:xfrm>
          <a:off x="3849008" y="6613073"/>
          <a:ext cx="3029403" cy="650874"/>
        </a:xfrm>
        <a:prstGeom prst="rect">
          <a:avLst/>
        </a:prstGeom>
        <a:gradFill flip="none" rotWithShape="1">
          <a:gsLst>
            <a:gs pos="0">
              <a:schemeClr val="accent5">
                <a:lumMod val="0"/>
                <a:lumOff val="100000"/>
              </a:schemeClr>
            </a:gs>
            <a:gs pos="35000">
              <a:schemeClr val="accent1">
                <a:lumMod val="60000"/>
                <a:lumOff val="40000"/>
              </a:schemeClr>
            </a:gs>
            <a:gs pos="100000">
              <a:schemeClr val="accent5">
                <a:lumMod val="60000"/>
                <a:lumOff val="40000"/>
              </a:schemeClr>
            </a:gs>
          </a:gsLst>
          <a:path path="circle">
            <a:fillToRect r="100000" b="100000"/>
          </a:path>
          <a:tileRect l="-100000" t="-10000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GB" sz="1100" b="1">
              <a:solidFill>
                <a:schemeClr val="dk1"/>
              </a:solidFill>
              <a:effectLst/>
              <a:latin typeface="+mn-lt"/>
              <a:ea typeface="+mn-ea"/>
              <a:cs typeface="+mn-cs"/>
            </a:rPr>
            <a:t>Step 4: </a:t>
          </a:r>
          <a:r>
            <a:rPr lang="en-GB" sz="1100" b="0">
              <a:solidFill>
                <a:schemeClr val="dk1"/>
              </a:solidFill>
              <a:effectLst/>
              <a:latin typeface="+mn-lt"/>
              <a:ea typeface="+mn-ea"/>
              <a:cs typeface="+mn-cs"/>
            </a:rPr>
            <a:t>If</a:t>
          </a:r>
          <a:r>
            <a:rPr lang="en-GB" sz="1100" b="0" baseline="0">
              <a:solidFill>
                <a:schemeClr val="dk1"/>
              </a:solidFill>
              <a:effectLst/>
              <a:latin typeface="+mn-lt"/>
              <a:ea typeface="+mn-ea"/>
              <a:cs typeface="+mn-cs"/>
            </a:rPr>
            <a:t> the previous steps are completed please click the "Benefits Calculation" button below.</a:t>
          </a:r>
          <a:endParaRPr lang="en-GB">
            <a:effectLst/>
          </a:endParaRPr>
        </a:p>
      </xdr:txBody>
    </xdr:sp>
    <xdr:clientData/>
  </xdr:twoCellAnchor>
  <xdr:twoCellAnchor editAs="oneCell">
    <xdr:from>
      <xdr:col>0</xdr:col>
      <xdr:colOff>557893</xdr:colOff>
      <xdr:row>29</xdr:row>
      <xdr:rowOff>176893</xdr:rowOff>
    </xdr:from>
    <xdr:to>
      <xdr:col>0</xdr:col>
      <xdr:colOff>1379648</xdr:colOff>
      <xdr:row>30</xdr:row>
      <xdr:rowOff>218258</xdr:rowOff>
    </xdr:to>
    <xdr:pic>
      <xdr:nvPicPr>
        <xdr:cNvPr id="5" name="Picture 4">
          <a:extLst>
            <a:ext uri="{FF2B5EF4-FFF2-40B4-BE49-F238E27FC236}">
              <a16:creationId xmlns:a16="http://schemas.microsoft.com/office/drawing/2014/main" id="{6A30D433-DA40-46AB-81D1-BAAA1FFE35DA}"/>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557893" y="6735536"/>
          <a:ext cx="823660"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407194</xdr:rowOff>
    </xdr:from>
    <xdr:to>
      <xdr:col>0</xdr:col>
      <xdr:colOff>6667500</xdr:colOff>
      <xdr:row>25</xdr:row>
      <xdr:rowOff>154781</xdr:rowOff>
    </xdr:to>
    <xdr:grpSp>
      <xdr:nvGrpSpPr>
        <xdr:cNvPr id="2" name="Group 1">
          <a:extLst>
            <a:ext uri="{FF2B5EF4-FFF2-40B4-BE49-F238E27FC236}">
              <a16:creationId xmlns:a16="http://schemas.microsoft.com/office/drawing/2014/main" id="{5E146A00-0839-413F-9CCE-38DD68FE8A27}"/>
            </a:ext>
          </a:extLst>
        </xdr:cNvPr>
        <xdr:cNvGrpSpPr>
          <a:grpSpLocks/>
        </xdr:cNvGrpSpPr>
      </xdr:nvGrpSpPr>
      <xdr:grpSpPr bwMode="auto">
        <a:xfrm>
          <a:off x="0" y="597694"/>
          <a:ext cx="6667500" cy="6811962"/>
          <a:chOff x="905" y="5905"/>
          <a:chExt cx="11056" cy="11029"/>
        </a:xfrm>
      </xdr:grpSpPr>
      <xdr:pic macro="[0]!Group1_Click">
        <xdr:nvPicPr>
          <xdr:cNvPr id="3" name="Picture 2">
            <a:extLst>
              <a:ext uri="{FF2B5EF4-FFF2-40B4-BE49-F238E27FC236}">
                <a16:creationId xmlns:a16="http://schemas.microsoft.com/office/drawing/2014/main" id="{01838AFB-3D3D-4DE9-EB42-470248B76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5" y="5905"/>
            <a:ext cx="11056" cy="11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0]!Group1_Click" textlink="">
        <xdr:nvSpPr>
          <xdr:cNvPr id="4" name="Rectangle 3">
            <a:extLst>
              <a:ext uri="{FF2B5EF4-FFF2-40B4-BE49-F238E27FC236}">
                <a16:creationId xmlns:a16="http://schemas.microsoft.com/office/drawing/2014/main" id="{16046CDD-EE10-75A5-2ADF-B81F01AA8449}"/>
              </a:ext>
            </a:extLst>
          </xdr:cNvPr>
          <xdr:cNvSpPr>
            <a:spLocks noChangeArrowheads="1"/>
          </xdr:cNvSpPr>
        </xdr:nvSpPr>
        <xdr:spPr bwMode="auto">
          <a:xfrm>
            <a:off x="8069" y="14052"/>
            <a:ext cx="851" cy="57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en-GB"/>
          </a:p>
        </xdr:txBody>
      </xdr:sp>
      <xdr:sp macro="[0]!Group1_Click" textlink="">
        <xdr:nvSpPr>
          <xdr:cNvPr id="5" name="Rectangle 4">
            <a:extLst>
              <a:ext uri="{FF2B5EF4-FFF2-40B4-BE49-F238E27FC236}">
                <a16:creationId xmlns:a16="http://schemas.microsoft.com/office/drawing/2014/main" id="{6505BC18-38E5-79F2-AD4B-0001BC3F3060}"/>
              </a:ext>
            </a:extLst>
          </xdr:cNvPr>
          <xdr:cNvSpPr>
            <a:spLocks noChangeAspect="1" noChangeArrowheads="1"/>
          </xdr:cNvSpPr>
        </xdr:nvSpPr>
        <xdr:spPr bwMode="auto">
          <a:xfrm>
            <a:off x="8085" y="14067"/>
            <a:ext cx="818" cy="546"/>
          </a:xfrm>
          <a:prstGeom prst="rect">
            <a:avLst/>
          </a:prstGeom>
          <a:solidFill>
            <a:srgbClr val="034EA2"/>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en-GB"/>
          </a:p>
        </xdr:txBody>
      </xdr:sp>
      <xdr:sp macro="[0]!Group1_Click" textlink="">
        <xdr:nvSpPr>
          <xdr:cNvPr id="6" name="AutoShape 6">
            <a:extLst>
              <a:ext uri="{FF2B5EF4-FFF2-40B4-BE49-F238E27FC236}">
                <a16:creationId xmlns:a16="http://schemas.microsoft.com/office/drawing/2014/main" id="{9DC8831C-ACF4-51C0-D227-D6C80ABE27DC}"/>
              </a:ext>
            </a:extLst>
          </xdr:cNvPr>
          <xdr:cNvSpPr>
            <a:spLocks/>
          </xdr:cNvSpPr>
        </xdr:nvSpPr>
        <xdr:spPr bwMode="auto">
          <a:xfrm>
            <a:off x="8466" y="14133"/>
            <a:ext cx="57" cy="54"/>
          </a:xfrm>
          <a:custGeom>
            <a:avLst/>
            <a:gdLst>
              <a:gd name="T0" fmla="+- 0 8494 8466"/>
              <a:gd name="T1" fmla="*/ T0 w 57"/>
              <a:gd name="T2" fmla="+- 0 14133 14133"/>
              <a:gd name="T3" fmla="*/ 14133 h 54"/>
              <a:gd name="T4" fmla="+- 0 8488 8466"/>
              <a:gd name="T5" fmla="*/ T4 w 57"/>
              <a:gd name="T6" fmla="+- 0 14154 14133"/>
              <a:gd name="T7" fmla="*/ 14154 h 54"/>
              <a:gd name="T8" fmla="+- 0 8466 8466"/>
              <a:gd name="T9" fmla="*/ T8 w 57"/>
              <a:gd name="T10" fmla="+- 0 14154 14133"/>
              <a:gd name="T11" fmla="*/ 14154 h 54"/>
              <a:gd name="T12" fmla="+- 0 8484 8466"/>
              <a:gd name="T13" fmla="*/ T12 w 57"/>
              <a:gd name="T14" fmla="+- 0 14166 14133"/>
              <a:gd name="T15" fmla="*/ 14166 h 54"/>
              <a:gd name="T16" fmla="+- 0 8477 8466"/>
              <a:gd name="T17" fmla="*/ T16 w 57"/>
              <a:gd name="T18" fmla="+- 0 14187 14133"/>
              <a:gd name="T19" fmla="*/ 14187 h 54"/>
              <a:gd name="T20" fmla="+- 0 8494 8466"/>
              <a:gd name="T21" fmla="*/ T20 w 57"/>
              <a:gd name="T22" fmla="+- 0 14174 14133"/>
              <a:gd name="T23" fmla="*/ 14174 h 54"/>
              <a:gd name="T24" fmla="+- 0 8508 8466"/>
              <a:gd name="T25" fmla="*/ T24 w 57"/>
              <a:gd name="T26" fmla="+- 0 14174 14133"/>
              <a:gd name="T27" fmla="*/ 14174 h 54"/>
              <a:gd name="T28" fmla="+- 0 8505 8466"/>
              <a:gd name="T29" fmla="*/ T28 w 57"/>
              <a:gd name="T30" fmla="+- 0 14166 14133"/>
              <a:gd name="T31" fmla="*/ 14166 h 54"/>
              <a:gd name="T32" fmla="+- 0 8522 8466"/>
              <a:gd name="T33" fmla="*/ T32 w 57"/>
              <a:gd name="T34" fmla="+- 0 14154 14133"/>
              <a:gd name="T35" fmla="*/ 14154 h 54"/>
              <a:gd name="T36" fmla="+- 0 8488 8466"/>
              <a:gd name="T37" fmla="*/ T36 w 57"/>
              <a:gd name="T38" fmla="+- 0 14154 14133"/>
              <a:gd name="T39" fmla="*/ 14154 h 54"/>
              <a:gd name="T40" fmla="+- 0 8501 8466"/>
              <a:gd name="T41" fmla="*/ T40 w 57"/>
              <a:gd name="T42" fmla="+- 0 14154 14133"/>
              <a:gd name="T43" fmla="*/ 14154 h 54"/>
              <a:gd name="T44" fmla="+- 0 8494 8466"/>
              <a:gd name="T45" fmla="*/ T44 w 57"/>
              <a:gd name="T46" fmla="+- 0 14133 14133"/>
              <a:gd name="T47" fmla="*/ 14133 h 54"/>
              <a:gd name="T48" fmla="+- 0 8508 8466"/>
              <a:gd name="T49" fmla="*/ T48 w 57"/>
              <a:gd name="T50" fmla="+- 0 14174 14133"/>
              <a:gd name="T51" fmla="*/ 14174 h 54"/>
              <a:gd name="T52" fmla="+- 0 8494 8466"/>
              <a:gd name="T53" fmla="*/ T52 w 57"/>
              <a:gd name="T54" fmla="+- 0 14174 14133"/>
              <a:gd name="T55" fmla="*/ 14174 h 54"/>
              <a:gd name="T56" fmla="+- 0 8512 8466"/>
              <a:gd name="T57" fmla="*/ T56 w 57"/>
              <a:gd name="T58" fmla="+- 0 14187 14133"/>
              <a:gd name="T59" fmla="*/ 14187 h 54"/>
              <a:gd name="T60" fmla="+- 0 8508 8466"/>
              <a:gd name="T61" fmla="*/ T60 w 57"/>
              <a:gd name="T62" fmla="+- 0 14174 14133"/>
              <a:gd name="T63" fmla="*/ 14174 h 5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Lst>
            <a:rect l="0" t="0" r="r" b="b"/>
            <a:pathLst>
              <a:path w="57" h="54">
                <a:moveTo>
                  <a:pt x="28" y="0"/>
                </a:moveTo>
                <a:lnTo>
                  <a:pt x="22" y="21"/>
                </a:lnTo>
                <a:lnTo>
                  <a:pt x="0" y="21"/>
                </a:lnTo>
                <a:lnTo>
                  <a:pt x="18" y="33"/>
                </a:lnTo>
                <a:lnTo>
                  <a:pt x="11" y="54"/>
                </a:lnTo>
                <a:lnTo>
                  <a:pt x="28" y="41"/>
                </a:lnTo>
                <a:lnTo>
                  <a:pt x="42" y="41"/>
                </a:lnTo>
                <a:lnTo>
                  <a:pt x="39" y="33"/>
                </a:lnTo>
                <a:lnTo>
                  <a:pt x="56" y="21"/>
                </a:lnTo>
                <a:lnTo>
                  <a:pt x="22" y="21"/>
                </a:lnTo>
                <a:lnTo>
                  <a:pt x="35" y="21"/>
                </a:lnTo>
                <a:lnTo>
                  <a:pt x="28" y="0"/>
                </a:lnTo>
                <a:close/>
                <a:moveTo>
                  <a:pt x="42" y="41"/>
                </a:moveTo>
                <a:lnTo>
                  <a:pt x="28" y="41"/>
                </a:lnTo>
                <a:lnTo>
                  <a:pt x="46" y="54"/>
                </a:lnTo>
                <a:lnTo>
                  <a:pt x="42" y="41"/>
                </a:lnTo>
                <a:close/>
              </a:path>
            </a:pathLst>
          </a:custGeom>
          <a:solidFill>
            <a:srgbClr val="FFF2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pic macro="[0]!Group1_Click">
        <xdr:nvPicPr>
          <xdr:cNvPr id="7" name="Picture 6">
            <a:extLst>
              <a:ext uri="{FF2B5EF4-FFF2-40B4-BE49-F238E27FC236}">
                <a16:creationId xmlns:a16="http://schemas.microsoft.com/office/drawing/2014/main" id="{C41A745F-3058-6524-1557-A1996546A7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11" y="14157"/>
            <a:ext cx="122" cy="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0]!Group1_Click" textlink="">
        <xdr:nvSpPr>
          <xdr:cNvPr id="8" name="AutoShape 8">
            <a:extLst>
              <a:ext uri="{FF2B5EF4-FFF2-40B4-BE49-F238E27FC236}">
                <a16:creationId xmlns:a16="http://schemas.microsoft.com/office/drawing/2014/main" id="{9C5AF3CB-280C-B6AD-A988-DCA26FEEC9D3}"/>
              </a:ext>
            </a:extLst>
          </xdr:cNvPr>
          <xdr:cNvSpPr>
            <a:spLocks/>
          </xdr:cNvSpPr>
        </xdr:nvSpPr>
        <xdr:spPr bwMode="auto">
          <a:xfrm>
            <a:off x="8287" y="14311"/>
            <a:ext cx="57" cy="54"/>
          </a:xfrm>
          <a:custGeom>
            <a:avLst/>
            <a:gdLst>
              <a:gd name="T0" fmla="+- 0 8316 8288"/>
              <a:gd name="T1" fmla="*/ T0 w 57"/>
              <a:gd name="T2" fmla="+- 0 14312 14312"/>
              <a:gd name="T3" fmla="*/ 14312 h 54"/>
              <a:gd name="T4" fmla="+- 0 8309 8288"/>
              <a:gd name="T5" fmla="*/ T4 w 57"/>
              <a:gd name="T6" fmla="+- 0 14332 14312"/>
              <a:gd name="T7" fmla="*/ 14332 h 54"/>
              <a:gd name="T8" fmla="+- 0 8288 8288"/>
              <a:gd name="T9" fmla="*/ T8 w 57"/>
              <a:gd name="T10" fmla="+- 0 14332 14312"/>
              <a:gd name="T11" fmla="*/ 14332 h 54"/>
              <a:gd name="T12" fmla="+- 0 8305 8288"/>
              <a:gd name="T13" fmla="*/ T12 w 57"/>
              <a:gd name="T14" fmla="+- 0 14345 14312"/>
              <a:gd name="T15" fmla="*/ 14345 h 54"/>
              <a:gd name="T16" fmla="+- 0 8298 8288"/>
              <a:gd name="T17" fmla="*/ T16 w 57"/>
              <a:gd name="T18" fmla="+- 0 14365 14312"/>
              <a:gd name="T19" fmla="*/ 14365 h 54"/>
              <a:gd name="T20" fmla="+- 0 8316 8288"/>
              <a:gd name="T21" fmla="*/ T20 w 57"/>
              <a:gd name="T22" fmla="+- 0 14353 14312"/>
              <a:gd name="T23" fmla="*/ 14353 h 54"/>
              <a:gd name="T24" fmla="+- 0 8329 8288"/>
              <a:gd name="T25" fmla="*/ T24 w 57"/>
              <a:gd name="T26" fmla="+- 0 14353 14312"/>
              <a:gd name="T27" fmla="*/ 14353 h 54"/>
              <a:gd name="T28" fmla="+- 0 8326 8288"/>
              <a:gd name="T29" fmla="*/ T28 w 57"/>
              <a:gd name="T30" fmla="+- 0 14345 14312"/>
              <a:gd name="T31" fmla="*/ 14345 h 54"/>
              <a:gd name="T32" fmla="+- 0 8344 8288"/>
              <a:gd name="T33" fmla="*/ T32 w 57"/>
              <a:gd name="T34" fmla="+- 0 14332 14312"/>
              <a:gd name="T35" fmla="*/ 14332 h 54"/>
              <a:gd name="T36" fmla="+- 0 8309 8288"/>
              <a:gd name="T37" fmla="*/ T36 w 57"/>
              <a:gd name="T38" fmla="+- 0 14332 14312"/>
              <a:gd name="T39" fmla="*/ 14332 h 54"/>
              <a:gd name="T40" fmla="+- 0 8322 8288"/>
              <a:gd name="T41" fmla="*/ T40 w 57"/>
              <a:gd name="T42" fmla="+- 0 14332 14312"/>
              <a:gd name="T43" fmla="*/ 14332 h 54"/>
              <a:gd name="T44" fmla="+- 0 8316 8288"/>
              <a:gd name="T45" fmla="*/ T44 w 57"/>
              <a:gd name="T46" fmla="+- 0 14312 14312"/>
              <a:gd name="T47" fmla="*/ 14312 h 54"/>
              <a:gd name="T48" fmla="+- 0 8329 8288"/>
              <a:gd name="T49" fmla="*/ T48 w 57"/>
              <a:gd name="T50" fmla="+- 0 14353 14312"/>
              <a:gd name="T51" fmla="*/ 14353 h 54"/>
              <a:gd name="T52" fmla="+- 0 8316 8288"/>
              <a:gd name="T53" fmla="*/ T52 w 57"/>
              <a:gd name="T54" fmla="+- 0 14353 14312"/>
              <a:gd name="T55" fmla="*/ 14353 h 54"/>
              <a:gd name="T56" fmla="+- 0 8333 8288"/>
              <a:gd name="T57" fmla="*/ T56 w 57"/>
              <a:gd name="T58" fmla="+- 0 14365 14312"/>
              <a:gd name="T59" fmla="*/ 14365 h 54"/>
              <a:gd name="T60" fmla="+- 0 8329 8288"/>
              <a:gd name="T61" fmla="*/ T60 w 57"/>
              <a:gd name="T62" fmla="+- 0 14353 14312"/>
              <a:gd name="T63" fmla="*/ 14353 h 5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Lst>
            <a:rect l="0" t="0" r="r" b="b"/>
            <a:pathLst>
              <a:path w="57" h="54">
                <a:moveTo>
                  <a:pt x="28" y="0"/>
                </a:moveTo>
                <a:lnTo>
                  <a:pt x="21" y="20"/>
                </a:lnTo>
                <a:lnTo>
                  <a:pt x="0" y="20"/>
                </a:lnTo>
                <a:lnTo>
                  <a:pt x="17" y="33"/>
                </a:lnTo>
                <a:lnTo>
                  <a:pt x="10" y="53"/>
                </a:lnTo>
                <a:lnTo>
                  <a:pt x="28" y="41"/>
                </a:lnTo>
                <a:lnTo>
                  <a:pt x="41" y="41"/>
                </a:lnTo>
                <a:lnTo>
                  <a:pt x="38" y="33"/>
                </a:lnTo>
                <a:lnTo>
                  <a:pt x="56" y="20"/>
                </a:lnTo>
                <a:lnTo>
                  <a:pt x="21" y="20"/>
                </a:lnTo>
                <a:lnTo>
                  <a:pt x="34" y="20"/>
                </a:lnTo>
                <a:lnTo>
                  <a:pt x="28" y="0"/>
                </a:lnTo>
                <a:close/>
                <a:moveTo>
                  <a:pt x="41" y="41"/>
                </a:moveTo>
                <a:lnTo>
                  <a:pt x="28" y="41"/>
                </a:lnTo>
                <a:lnTo>
                  <a:pt x="45" y="53"/>
                </a:lnTo>
                <a:lnTo>
                  <a:pt x="41" y="41"/>
                </a:lnTo>
                <a:close/>
              </a:path>
            </a:pathLst>
          </a:custGeom>
          <a:solidFill>
            <a:srgbClr val="FFF2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pic macro="[0]!Group1_Click">
        <xdr:nvPicPr>
          <xdr:cNvPr id="9" name="Picture 8">
            <a:extLst>
              <a:ext uri="{FF2B5EF4-FFF2-40B4-BE49-F238E27FC236}">
                <a16:creationId xmlns:a16="http://schemas.microsoft.com/office/drawing/2014/main" id="{973DA662-D6EB-D44C-0957-F1EBDD33FF4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311" y="14401"/>
            <a:ext cx="122" cy="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0]!Group1_Click" textlink="">
        <xdr:nvSpPr>
          <xdr:cNvPr id="10" name="AutoShape 10">
            <a:extLst>
              <a:ext uri="{FF2B5EF4-FFF2-40B4-BE49-F238E27FC236}">
                <a16:creationId xmlns:a16="http://schemas.microsoft.com/office/drawing/2014/main" id="{026DB458-7470-CF33-421E-246C6DD5C21B}"/>
              </a:ext>
            </a:extLst>
          </xdr:cNvPr>
          <xdr:cNvSpPr>
            <a:spLocks/>
          </xdr:cNvSpPr>
        </xdr:nvSpPr>
        <xdr:spPr bwMode="auto">
          <a:xfrm>
            <a:off x="8466" y="14490"/>
            <a:ext cx="57" cy="54"/>
          </a:xfrm>
          <a:custGeom>
            <a:avLst/>
            <a:gdLst>
              <a:gd name="T0" fmla="+- 0 8494 8466"/>
              <a:gd name="T1" fmla="*/ T0 w 57"/>
              <a:gd name="T2" fmla="+- 0 14490 14490"/>
              <a:gd name="T3" fmla="*/ 14490 h 54"/>
              <a:gd name="T4" fmla="+- 0 8488 8466"/>
              <a:gd name="T5" fmla="*/ T4 w 57"/>
              <a:gd name="T6" fmla="+- 0 14511 14490"/>
              <a:gd name="T7" fmla="*/ 14511 h 54"/>
              <a:gd name="T8" fmla="+- 0 8466 8466"/>
              <a:gd name="T9" fmla="*/ T8 w 57"/>
              <a:gd name="T10" fmla="+- 0 14511 14490"/>
              <a:gd name="T11" fmla="*/ 14511 h 54"/>
              <a:gd name="T12" fmla="+- 0 8484 8466"/>
              <a:gd name="T13" fmla="*/ T12 w 57"/>
              <a:gd name="T14" fmla="+- 0 14524 14490"/>
              <a:gd name="T15" fmla="*/ 14524 h 54"/>
              <a:gd name="T16" fmla="+- 0 8477 8466"/>
              <a:gd name="T17" fmla="*/ T16 w 57"/>
              <a:gd name="T18" fmla="+- 0 14544 14490"/>
              <a:gd name="T19" fmla="*/ 14544 h 54"/>
              <a:gd name="T20" fmla="+- 0 8494 8466"/>
              <a:gd name="T21" fmla="*/ T20 w 57"/>
              <a:gd name="T22" fmla="+- 0 14531 14490"/>
              <a:gd name="T23" fmla="*/ 14531 h 54"/>
              <a:gd name="T24" fmla="+- 0 8508 8466"/>
              <a:gd name="T25" fmla="*/ T24 w 57"/>
              <a:gd name="T26" fmla="+- 0 14531 14490"/>
              <a:gd name="T27" fmla="*/ 14531 h 54"/>
              <a:gd name="T28" fmla="+- 0 8505 8466"/>
              <a:gd name="T29" fmla="*/ T28 w 57"/>
              <a:gd name="T30" fmla="+- 0 14524 14490"/>
              <a:gd name="T31" fmla="*/ 14524 h 54"/>
              <a:gd name="T32" fmla="+- 0 8523 8466"/>
              <a:gd name="T33" fmla="*/ T32 w 57"/>
              <a:gd name="T34" fmla="+- 0 14511 14490"/>
              <a:gd name="T35" fmla="*/ 14511 h 54"/>
              <a:gd name="T36" fmla="+- 0 8488 8466"/>
              <a:gd name="T37" fmla="*/ T36 w 57"/>
              <a:gd name="T38" fmla="+- 0 14511 14490"/>
              <a:gd name="T39" fmla="*/ 14511 h 54"/>
              <a:gd name="T40" fmla="+- 0 8501 8466"/>
              <a:gd name="T41" fmla="*/ T40 w 57"/>
              <a:gd name="T42" fmla="+- 0 14511 14490"/>
              <a:gd name="T43" fmla="*/ 14511 h 54"/>
              <a:gd name="T44" fmla="+- 0 8494 8466"/>
              <a:gd name="T45" fmla="*/ T44 w 57"/>
              <a:gd name="T46" fmla="+- 0 14490 14490"/>
              <a:gd name="T47" fmla="*/ 14490 h 54"/>
              <a:gd name="T48" fmla="+- 0 8508 8466"/>
              <a:gd name="T49" fmla="*/ T48 w 57"/>
              <a:gd name="T50" fmla="+- 0 14531 14490"/>
              <a:gd name="T51" fmla="*/ 14531 h 54"/>
              <a:gd name="T52" fmla="+- 0 8494 8466"/>
              <a:gd name="T53" fmla="*/ T52 w 57"/>
              <a:gd name="T54" fmla="+- 0 14531 14490"/>
              <a:gd name="T55" fmla="*/ 14531 h 54"/>
              <a:gd name="T56" fmla="+- 0 8512 8466"/>
              <a:gd name="T57" fmla="*/ T56 w 57"/>
              <a:gd name="T58" fmla="+- 0 14544 14490"/>
              <a:gd name="T59" fmla="*/ 14544 h 54"/>
              <a:gd name="T60" fmla="+- 0 8508 8466"/>
              <a:gd name="T61" fmla="*/ T60 w 57"/>
              <a:gd name="T62" fmla="+- 0 14531 14490"/>
              <a:gd name="T63" fmla="*/ 14531 h 5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Lst>
            <a:rect l="0" t="0" r="r" b="b"/>
            <a:pathLst>
              <a:path w="57" h="54">
                <a:moveTo>
                  <a:pt x="28" y="0"/>
                </a:moveTo>
                <a:lnTo>
                  <a:pt x="22" y="21"/>
                </a:lnTo>
                <a:lnTo>
                  <a:pt x="0" y="21"/>
                </a:lnTo>
                <a:lnTo>
                  <a:pt x="18" y="34"/>
                </a:lnTo>
                <a:lnTo>
                  <a:pt x="11" y="54"/>
                </a:lnTo>
                <a:lnTo>
                  <a:pt x="28" y="41"/>
                </a:lnTo>
                <a:lnTo>
                  <a:pt x="42" y="41"/>
                </a:lnTo>
                <a:lnTo>
                  <a:pt x="39" y="34"/>
                </a:lnTo>
                <a:lnTo>
                  <a:pt x="57" y="21"/>
                </a:lnTo>
                <a:lnTo>
                  <a:pt x="22" y="21"/>
                </a:lnTo>
                <a:lnTo>
                  <a:pt x="35" y="21"/>
                </a:lnTo>
                <a:lnTo>
                  <a:pt x="28" y="0"/>
                </a:lnTo>
                <a:close/>
                <a:moveTo>
                  <a:pt x="42" y="41"/>
                </a:moveTo>
                <a:lnTo>
                  <a:pt x="28" y="41"/>
                </a:lnTo>
                <a:lnTo>
                  <a:pt x="46" y="54"/>
                </a:lnTo>
                <a:lnTo>
                  <a:pt x="42" y="41"/>
                </a:lnTo>
                <a:close/>
              </a:path>
            </a:pathLst>
          </a:custGeom>
          <a:solidFill>
            <a:srgbClr val="FFF2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pic macro="[0]!Group1_Click">
        <xdr:nvPicPr>
          <xdr:cNvPr id="11" name="Picture 10">
            <a:extLst>
              <a:ext uri="{FF2B5EF4-FFF2-40B4-BE49-F238E27FC236}">
                <a16:creationId xmlns:a16="http://schemas.microsoft.com/office/drawing/2014/main" id="{9416E42A-B568-F1AB-5FE7-036888AA0B99}"/>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555" y="14401"/>
            <a:ext cx="122" cy="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0]!Group1_Click" textlink="">
        <xdr:nvSpPr>
          <xdr:cNvPr id="12" name="AutoShape 12">
            <a:extLst>
              <a:ext uri="{FF2B5EF4-FFF2-40B4-BE49-F238E27FC236}">
                <a16:creationId xmlns:a16="http://schemas.microsoft.com/office/drawing/2014/main" id="{9056A983-AC7D-C777-8C7D-10B985DCE407}"/>
              </a:ext>
            </a:extLst>
          </xdr:cNvPr>
          <xdr:cNvSpPr>
            <a:spLocks/>
          </xdr:cNvSpPr>
        </xdr:nvSpPr>
        <xdr:spPr bwMode="auto">
          <a:xfrm>
            <a:off x="8644" y="14311"/>
            <a:ext cx="57" cy="54"/>
          </a:xfrm>
          <a:custGeom>
            <a:avLst/>
            <a:gdLst>
              <a:gd name="T0" fmla="+- 0 8673 8645"/>
              <a:gd name="T1" fmla="*/ T0 w 57"/>
              <a:gd name="T2" fmla="+- 0 14311 14311"/>
              <a:gd name="T3" fmla="*/ 14311 h 54"/>
              <a:gd name="T4" fmla="+- 0 8666 8645"/>
              <a:gd name="T5" fmla="*/ T4 w 57"/>
              <a:gd name="T6" fmla="+- 0 14332 14311"/>
              <a:gd name="T7" fmla="*/ 14332 h 54"/>
              <a:gd name="T8" fmla="+- 0 8645 8645"/>
              <a:gd name="T9" fmla="*/ T8 w 57"/>
              <a:gd name="T10" fmla="+- 0 14332 14311"/>
              <a:gd name="T11" fmla="*/ 14332 h 54"/>
              <a:gd name="T12" fmla="+- 0 8662 8645"/>
              <a:gd name="T13" fmla="*/ T12 w 57"/>
              <a:gd name="T14" fmla="+- 0 14345 14311"/>
              <a:gd name="T15" fmla="*/ 14345 h 54"/>
              <a:gd name="T16" fmla="+- 0 8655 8645"/>
              <a:gd name="T17" fmla="*/ T16 w 57"/>
              <a:gd name="T18" fmla="+- 0 14365 14311"/>
              <a:gd name="T19" fmla="*/ 14365 h 54"/>
              <a:gd name="T20" fmla="+- 0 8673 8645"/>
              <a:gd name="T21" fmla="*/ T20 w 57"/>
              <a:gd name="T22" fmla="+- 0 14352 14311"/>
              <a:gd name="T23" fmla="*/ 14352 h 54"/>
              <a:gd name="T24" fmla="+- 0 8686 8645"/>
              <a:gd name="T25" fmla="*/ T24 w 57"/>
              <a:gd name="T26" fmla="+- 0 14352 14311"/>
              <a:gd name="T27" fmla="*/ 14352 h 54"/>
              <a:gd name="T28" fmla="+- 0 8683 8645"/>
              <a:gd name="T29" fmla="*/ T28 w 57"/>
              <a:gd name="T30" fmla="+- 0 14345 14311"/>
              <a:gd name="T31" fmla="*/ 14345 h 54"/>
              <a:gd name="T32" fmla="+- 0 8701 8645"/>
              <a:gd name="T33" fmla="*/ T32 w 57"/>
              <a:gd name="T34" fmla="+- 0 14332 14311"/>
              <a:gd name="T35" fmla="*/ 14332 h 54"/>
              <a:gd name="T36" fmla="+- 0 8666 8645"/>
              <a:gd name="T37" fmla="*/ T36 w 57"/>
              <a:gd name="T38" fmla="+- 0 14332 14311"/>
              <a:gd name="T39" fmla="*/ 14332 h 54"/>
              <a:gd name="T40" fmla="+- 0 8679 8645"/>
              <a:gd name="T41" fmla="*/ T40 w 57"/>
              <a:gd name="T42" fmla="+- 0 14332 14311"/>
              <a:gd name="T43" fmla="*/ 14332 h 54"/>
              <a:gd name="T44" fmla="+- 0 8673 8645"/>
              <a:gd name="T45" fmla="*/ T44 w 57"/>
              <a:gd name="T46" fmla="+- 0 14311 14311"/>
              <a:gd name="T47" fmla="*/ 14311 h 54"/>
              <a:gd name="T48" fmla="+- 0 8686 8645"/>
              <a:gd name="T49" fmla="*/ T48 w 57"/>
              <a:gd name="T50" fmla="+- 0 14352 14311"/>
              <a:gd name="T51" fmla="*/ 14352 h 54"/>
              <a:gd name="T52" fmla="+- 0 8673 8645"/>
              <a:gd name="T53" fmla="*/ T52 w 57"/>
              <a:gd name="T54" fmla="+- 0 14352 14311"/>
              <a:gd name="T55" fmla="*/ 14352 h 54"/>
              <a:gd name="T56" fmla="+- 0 8690 8645"/>
              <a:gd name="T57" fmla="*/ T56 w 57"/>
              <a:gd name="T58" fmla="+- 0 14365 14311"/>
              <a:gd name="T59" fmla="*/ 14365 h 54"/>
              <a:gd name="T60" fmla="+- 0 8686 8645"/>
              <a:gd name="T61" fmla="*/ T60 w 57"/>
              <a:gd name="T62" fmla="+- 0 14352 14311"/>
              <a:gd name="T63" fmla="*/ 14352 h 5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Lst>
            <a:rect l="0" t="0" r="r" b="b"/>
            <a:pathLst>
              <a:path w="57" h="54">
                <a:moveTo>
                  <a:pt x="28" y="0"/>
                </a:moveTo>
                <a:lnTo>
                  <a:pt x="21" y="21"/>
                </a:lnTo>
                <a:lnTo>
                  <a:pt x="0" y="21"/>
                </a:lnTo>
                <a:lnTo>
                  <a:pt x="17" y="34"/>
                </a:lnTo>
                <a:lnTo>
                  <a:pt x="10" y="54"/>
                </a:lnTo>
                <a:lnTo>
                  <a:pt x="28" y="41"/>
                </a:lnTo>
                <a:lnTo>
                  <a:pt x="41" y="41"/>
                </a:lnTo>
                <a:lnTo>
                  <a:pt x="38" y="34"/>
                </a:lnTo>
                <a:lnTo>
                  <a:pt x="56" y="21"/>
                </a:lnTo>
                <a:lnTo>
                  <a:pt x="21" y="21"/>
                </a:lnTo>
                <a:lnTo>
                  <a:pt x="34" y="21"/>
                </a:lnTo>
                <a:lnTo>
                  <a:pt x="28" y="0"/>
                </a:lnTo>
                <a:close/>
                <a:moveTo>
                  <a:pt x="41" y="41"/>
                </a:moveTo>
                <a:lnTo>
                  <a:pt x="28" y="41"/>
                </a:lnTo>
                <a:lnTo>
                  <a:pt x="45" y="54"/>
                </a:lnTo>
                <a:lnTo>
                  <a:pt x="41" y="41"/>
                </a:lnTo>
                <a:close/>
              </a:path>
            </a:pathLst>
          </a:custGeom>
          <a:solidFill>
            <a:srgbClr val="FFF2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pic macro="[0]!Group1_Click">
        <xdr:nvPicPr>
          <xdr:cNvPr id="13" name="Picture 12">
            <a:extLst>
              <a:ext uri="{FF2B5EF4-FFF2-40B4-BE49-F238E27FC236}">
                <a16:creationId xmlns:a16="http://schemas.microsoft.com/office/drawing/2014/main" id="{FD4613A2-42F4-96FD-0E92-1946E22C53B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555" y="14157"/>
            <a:ext cx="122" cy="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104776</xdr:colOff>
      <xdr:row>3</xdr:row>
      <xdr:rowOff>47625</xdr:rowOff>
    </xdr:from>
    <xdr:to>
      <xdr:col>0</xdr:col>
      <xdr:colOff>2305051</xdr:colOff>
      <xdr:row>4</xdr:row>
      <xdr:rowOff>264319</xdr:rowOff>
    </xdr:to>
    <xdr:sp macro="" textlink="">
      <xdr:nvSpPr>
        <xdr:cNvPr id="14" name="Text Box 10">
          <a:extLst>
            <a:ext uri="{FF2B5EF4-FFF2-40B4-BE49-F238E27FC236}">
              <a16:creationId xmlns:a16="http://schemas.microsoft.com/office/drawing/2014/main" id="{D59534BB-1562-4A46-8DEC-73E0DBEE65DF}"/>
            </a:ext>
          </a:extLst>
        </xdr:cNvPr>
        <xdr:cNvSpPr txBox="1">
          <a:spLocks noChangeArrowheads="1"/>
        </xdr:cNvSpPr>
      </xdr:nvSpPr>
      <xdr:spPr bwMode="auto">
        <a:xfrm>
          <a:off x="104776" y="952500"/>
          <a:ext cx="2200275" cy="419100"/>
        </a:xfrm>
        <a:prstGeom prst="rect">
          <a:avLst/>
        </a:prstGeom>
        <a:noFill/>
        <a:ln>
          <a:noFill/>
        </a:ln>
      </xdr:spPr>
      <xdr:txBody>
        <a:bodyPr vertOverflow="clip" wrap="square" lIns="91440" tIns="45720" rIns="91440" bIns="45720" anchor="t" upright="1"/>
        <a:lstStyle/>
        <a:p>
          <a:pPr algn="l" rtl="0">
            <a:defRPr sz="1000"/>
          </a:pPr>
          <a:r>
            <a:rPr lang="en-GB" sz="1000" b="0" i="0" u="none" strike="noStrike" baseline="0">
              <a:solidFill>
                <a:srgbClr val="000000"/>
              </a:solidFill>
              <a:latin typeface="Times New Roman"/>
              <a:cs typeface="Times New Roman"/>
            </a:rPr>
            <a:t>Actions to Mitigate Energy Poverty </a:t>
          </a:r>
        </a:p>
        <a:p>
          <a:pPr algn="l" rtl="0">
            <a:defRPr sz="1000"/>
          </a:pPr>
          <a:r>
            <a:rPr lang="en-GB" sz="1000" b="0" i="0" u="none" strike="noStrike" baseline="0">
              <a:solidFill>
                <a:srgbClr val="000000"/>
              </a:solidFill>
              <a:latin typeface="Times New Roman"/>
              <a:cs typeface="Times New Roman"/>
            </a:rPr>
            <a:t>in the Private Rented Sector</a:t>
          </a:r>
          <a:endParaRPr lang="en-GB" sz="1000" b="0" i="0" u="none" strike="noStrike" baseline="0">
            <a:solidFill>
              <a:srgbClr val="000000"/>
            </a:solidFill>
            <a:latin typeface="Calibri"/>
            <a:ea typeface="Calibri"/>
            <a:cs typeface="Calibri"/>
          </a:endParaRPr>
        </a:p>
        <a:p>
          <a:pPr algn="l" rtl="0">
            <a:defRPr sz="1000"/>
          </a:pPr>
          <a:r>
            <a:rPr lang="en-GB" sz="1000" b="0" i="0" u="none" strike="noStrike" baseline="0">
              <a:solidFill>
                <a:srgbClr val="000000"/>
              </a:solidFill>
              <a:latin typeface="Calibri"/>
              <a:ea typeface="Calibri"/>
              <a:cs typeface="Calibri"/>
            </a:rPr>
            <a:t> </a:t>
          </a:r>
        </a:p>
      </xdr:txBody>
    </xdr:sp>
    <xdr:clientData/>
  </xdr:twoCellAnchor>
  <xdr:twoCellAnchor>
    <xdr:from>
      <xdr:col>0</xdr:col>
      <xdr:colOff>76201</xdr:colOff>
      <xdr:row>0</xdr:row>
      <xdr:rowOff>0</xdr:rowOff>
    </xdr:from>
    <xdr:to>
      <xdr:col>0</xdr:col>
      <xdr:colOff>2238376</xdr:colOff>
      <xdr:row>4</xdr:row>
      <xdr:rowOff>35719</xdr:rowOff>
    </xdr:to>
    <xdr:pic>
      <xdr:nvPicPr>
        <xdr:cNvPr id="15" name="Picture 3">
          <a:extLst>
            <a:ext uri="{FF2B5EF4-FFF2-40B4-BE49-F238E27FC236}">
              <a16:creationId xmlns:a16="http://schemas.microsoft.com/office/drawing/2014/main" id="{78764484-EF1A-4ED8-8662-87DE02D6F999}"/>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6201" y="0"/>
          <a:ext cx="2162175" cy="11406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285750</xdr:colOff>
      <xdr:row>8</xdr:row>
      <xdr:rowOff>0</xdr:rowOff>
    </xdr:from>
    <xdr:to>
      <xdr:col>0</xdr:col>
      <xdr:colOff>6305550</xdr:colOff>
      <xdr:row>13</xdr:row>
      <xdr:rowOff>165100</xdr:rowOff>
    </xdr:to>
    <xdr:sp macro="" textlink="">
      <xdr:nvSpPr>
        <xdr:cNvPr id="19" name="TextBox 18">
          <a:extLst>
            <a:ext uri="{FF2B5EF4-FFF2-40B4-BE49-F238E27FC236}">
              <a16:creationId xmlns:a16="http://schemas.microsoft.com/office/drawing/2014/main" id="{9F6DA744-8388-454E-B80D-50B61574F50C}"/>
            </a:ext>
          </a:extLst>
        </xdr:cNvPr>
        <xdr:cNvSpPr txBox="1"/>
      </xdr:nvSpPr>
      <xdr:spPr>
        <a:xfrm>
          <a:off x="285750" y="2159000"/>
          <a:ext cx="6019800" cy="1377950"/>
        </a:xfrm>
        <a:prstGeom prst="rect">
          <a:avLst/>
        </a:prstGeom>
        <a:gradFill flip="none" rotWithShape="1">
          <a:gsLst>
            <a:gs pos="0">
              <a:schemeClr val="accent5">
                <a:lumMod val="0"/>
                <a:lumOff val="100000"/>
              </a:schemeClr>
            </a:gs>
            <a:gs pos="35000">
              <a:schemeClr val="accent1">
                <a:lumMod val="60000"/>
                <a:lumOff val="40000"/>
              </a:schemeClr>
            </a:gs>
            <a:gs pos="100000">
              <a:schemeClr val="accent5">
                <a:lumMod val="60000"/>
                <a:lumOff val="40000"/>
              </a:schemeClr>
            </a:gs>
          </a:gsLst>
          <a:path path="circle">
            <a:fillToRect r="100000" b="100000"/>
          </a:path>
          <a:tileRect l="-100000" t="-10000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In this </a:t>
          </a:r>
          <a:r>
            <a:rPr lang="en-US" sz="1100" b="1">
              <a:solidFill>
                <a:schemeClr val="dk1"/>
              </a:solidFill>
              <a:effectLst/>
              <a:latin typeface="+mn-lt"/>
              <a:ea typeface="+mn-ea"/>
              <a:cs typeface="+mn-cs"/>
            </a:rPr>
            <a:t>sheet</a:t>
          </a:r>
          <a:r>
            <a:rPr lang="en-US" sz="1100">
              <a:solidFill>
                <a:schemeClr val="dk1"/>
              </a:solidFill>
              <a:effectLst/>
              <a:latin typeface="+mn-lt"/>
              <a:ea typeface="+mn-ea"/>
              <a:cs typeface="+mn-cs"/>
            </a:rPr>
            <a:t>, the tool calculates, based on </a:t>
          </a:r>
          <a:r>
            <a:rPr lang="en-US" sz="1100" b="1">
              <a:solidFill>
                <a:schemeClr val="dk1"/>
              </a:solidFill>
              <a:effectLst/>
              <a:latin typeface="+mn-lt"/>
              <a:ea typeface="+mn-ea"/>
              <a:cs typeface="+mn-cs"/>
            </a:rPr>
            <a:t>the annual energy cost savings </a:t>
          </a:r>
          <a:r>
            <a:rPr lang="en-US" sz="1100">
              <a:solidFill>
                <a:schemeClr val="dk1"/>
              </a:solidFill>
              <a:effectLst/>
              <a:latin typeface="+mn-lt"/>
              <a:ea typeface="+mn-ea"/>
              <a:cs typeface="+mn-cs"/>
            </a:rPr>
            <a:t>(in €) due to the </a:t>
          </a:r>
          <a:r>
            <a:rPr lang="en-US" sz="1100" b="1">
              <a:solidFill>
                <a:schemeClr val="dk1"/>
              </a:solidFill>
              <a:effectLst/>
              <a:latin typeface="+mn-lt"/>
              <a:ea typeface="+mn-ea"/>
              <a:cs typeface="+mn-cs"/>
            </a:rPr>
            <a:t>energy efficiency interventions </a:t>
          </a:r>
          <a:r>
            <a:rPr lang="en-US" sz="1100" b="0">
              <a:solidFill>
                <a:schemeClr val="dk1"/>
              </a:solidFill>
              <a:effectLst/>
              <a:latin typeface="+mn-lt"/>
              <a:ea typeface="+mn-ea"/>
              <a:cs typeface="+mn-cs"/>
            </a:rPr>
            <a:t>and</a:t>
          </a:r>
          <a:r>
            <a:rPr lang="en-US" sz="1100" b="0" baseline="0">
              <a:solidFill>
                <a:schemeClr val="dk1"/>
              </a:solidFill>
              <a:effectLst/>
              <a:latin typeface="+mn-lt"/>
              <a:ea typeface="+mn-ea"/>
              <a:cs typeface="+mn-cs"/>
            </a:rPr>
            <a:t> the estimation of </a:t>
          </a:r>
          <a:r>
            <a:rPr lang="en-US" sz="1100" b="1" baseline="0">
              <a:solidFill>
                <a:schemeClr val="dk1"/>
              </a:solidFill>
              <a:effectLst/>
              <a:latin typeface="+mn-lt"/>
              <a:ea typeface="+mn-ea"/>
              <a:cs typeface="+mn-cs"/>
            </a:rPr>
            <a:t>the positive externalities</a:t>
          </a:r>
          <a:r>
            <a:rPr lang="en-US" sz="1100">
              <a:solidFill>
                <a:schemeClr val="dk1"/>
              </a:solidFill>
              <a:effectLst/>
              <a:latin typeface="+mn-lt"/>
              <a:ea typeface="+mn-ea"/>
              <a:cs typeface="+mn-cs"/>
            </a:rPr>
            <a:t>, the </a:t>
          </a:r>
          <a:r>
            <a:rPr lang="en-US" sz="1100" b="1">
              <a:solidFill>
                <a:schemeClr val="dk1"/>
              </a:solidFill>
              <a:effectLst/>
              <a:latin typeface="+mn-lt"/>
              <a:ea typeface="+mn-ea"/>
              <a:cs typeface="+mn-cs"/>
            </a:rPr>
            <a:t>Net Present Value </a:t>
          </a:r>
          <a:r>
            <a:rPr lang="en-US" sz="1100">
              <a:solidFill>
                <a:schemeClr val="dk1"/>
              </a:solidFill>
              <a:effectLst/>
              <a:latin typeface="+mn-lt"/>
              <a:ea typeface="+mn-ea"/>
              <a:cs typeface="+mn-cs"/>
            </a:rPr>
            <a:t>(NPV) of the </a:t>
          </a:r>
          <a:r>
            <a:rPr lang="en-US" sz="1100" b="1">
              <a:solidFill>
                <a:schemeClr val="dk1"/>
              </a:solidFill>
              <a:effectLst/>
              <a:latin typeface="+mn-lt"/>
              <a:ea typeface="+mn-ea"/>
              <a:cs typeface="+mn-cs"/>
            </a:rPr>
            <a:t>landlords’ and tenants’ benefits</a:t>
          </a:r>
          <a:r>
            <a:rPr lang="en-US" sz="1100">
              <a:solidFill>
                <a:schemeClr val="dk1"/>
              </a:solidFill>
              <a:effectLst/>
              <a:latin typeface="+mn-lt"/>
              <a:ea typeface="+mn-ea"/>
              <a:cs typeface="+mn-cs"/>
            </a:rPr>
            <a:t>.</a:t>
          </a:r>
        </a:p>
        <a:p>
          <a:endParaRPr lang="en-GB">
            <a:effectLst/>
          </a:endParaRPr>
        </a:p>
        <a:p>
          <a:pPr eaLnBrk="1" fontAlgn="auto" latinLnBrk="0" hangingPunct="1"/>
          <a:r>
            <a:rPr lang="en-US" sz="1100">
              <a:solidFill>
                <a:schemeClr val="dk1"/>
              </a:solidFill>
              <a:effectLst/>
              <a:latin typeface="+mn-lt"/>
              <a:ea typeface="+mn-ea"/>
              <a:cs typeface="+mn-cs"/>
            </a:rPr>
            <a:t>Based on the NPVs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 tool calculates the </a:t>
          </a:r>
          <a:r>
            <a:rPr lang="en-US" sz="1100" b="1">
              <a:solidFill>
                <a:schemeClr val="dk1"/>
              </a:solidFill>
              <a:effectLst/>
              <a:latin typeface="+mn-lt"/>
              <a:ea typeface="+mn-ea"/>
              <a:cs typeface="+mn-cs"/>
            </a:rPr>
            <a:t>monthly increase in rental price </a:t>
          </a:r>
          <a:r>
            <a:rPr lang="en-US" sz="1100">
              <a:solidFill>
                <a:schemeClr val="dk1"/>
              </a:solidFill>
              <a:effectLst/>
              <a:latin typeface="+mn-lt"/>
              <a:ea typeface="+mn-ea"/>
              <a:cs typeface="+mn-cs"/>
            </a:rPr>
            <a:t>due to each type of benefit separately (i.e., landlords’ and tenants’ benefits).</a:t>
          </a:r>
          <a:endParaRPr lang="en-GB">
            <a:effectLst/>
          </a:endParaRPr>
        </a:p>
        <a:p>
          <a:pPr eaLnBrk="1" fontAlgn="auto" latinLnBrk="0" hangingPunct="1"/>
          <a:r>
            <a:rPr lang="en-US" sz="1100">
              <a:solidFill>
                <a:schemeClr val="dk1"/>
              </a:solidFill>
              <a:effectLst/>
              <a:latin typeface="+mn-lt"/>
              <a:ea typeface="+mn-ea"/>
              <a:cs typeface="+mn-cs"/>
            </a:rPr>
            <a:t> </a:t>
          </a:r>
          <a:endParaRPr lang="en-GB">
            <a:effectLst/>
          </a:endParaRPr>
        </a:p>
      </xdr:txBody>
    </xdr:sp>
    <xdr:clientData/>
  </xdr:twoCellAnchor>
  <xdr:twoCellAnchor editAs="oneCell">
    <xdr:from>
      <xdr:col>0</xdr:col>
      <xdr:colOff>2638677</xdr:colOff>
      <xdr:row>1</xdr:row>
      <xdr:rowOff>238126</xdr:rowOff>
    </xdr:from>
    <xdr:to>
      <xdr:col>0</xdr:col>
      <xdr:colOff>3733801</xdr:colOff>
      <xdr:row>1</xdr:row>
      <xdr:rowOff>493021</xdr:rowOff>
    </xdr:to>
    <xdr:pic>
      <xdr:nvPicPr>
        <xdr:cNvPr id="20" name="Picture 19" descr="A picture containing sitting, dark, clock, train&#10;&#10;Description automatically generated">
          <a:extLst>
            <a:ext uri="{FF2B5EF4-FFF2-40B4-BE49-F238E27FC236}">
              <a16:creationId xmlns:a16="http://schemas.microsoft.com/office/drawing/2014/main" id="{C60DD68B-005B-4E2D-962D-55BC19AE38AE}"/>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638677" y="428626"/>
          <a:ext cx="1095124" cy="254895"/>
        </a:xfrm>
        <a:prstGeom prst="rect">
          <a:avLst/>
        </a:prstGeom>
      </xdr:spPr>
    </xdr:pic>
    <xdr:clientData/>
  </xdr:twoCellAnchor>
  <xdr:twoCellAnchor editAs="oneCell">
    <xdr:from>
      <xdr:col>0</xdr:col>
      <xdr:colOff>5962650</xdr:colOff>
      <xdr:row>1</xdr:row>
      <xdr:rowOff>277276</xdr:rowOff>
    </xdr:from>
    <xdr:to>
      <xdr:col>0</xdr:col>
      <xdr:colOff>7387872</xdr:colOff>
      <xdr:row>2</xdr:row>
      <xdr:rowOff>19049</xdr:rowOff>
    </xdr:to>
    <xdr:pic>
      <xdr:nvPicPr>
        <xdr:cNvPr id="22" name="Picture 21" descr="Logo">
          <a:extLst>
            <a:ext uri="{FF2B5EF4-FFF2-40B4-BE49-F238E27FC236}">
              <a16:creationId xmlns:a16="http://schemas.microsoft.com/office/drawing/2014/main" id="{92CE1647-9E48-4FBB-AA53-C3D2ADF55C3E}"/>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962650" y="467776"/>
          <a:ext cx="1425222" cy="2497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3778250</xdr:colOff>
      <xdr:row>0</xdr:row>
      <xdr:rowOff>0</xdr:rowOff>
    </xdr:from>
    <xdr:to>
      <xdr:col>0</xdr:col>
      <xdr:colOff>5963749</xdr:colOff>
      <xdr:row>1</xdr:row>
      <xdr:rowOff>439615</xdr:rowOff>
    </xdr:to>
    <xdr:pic>
      <xdr:nvPicPr>
        <xdr:cNvPr id="23" name="Picture 22">
          <a:extLst>
            <a:ext uri="{FF2B5EF4-FFF2-40B4-BE49-F238E27FC236}">
              <a16:creationId xmlns:a16="http://schemas.microsoft.com/office/drawing/2014/main" id="{C6558428-5D67-48BF-9EA9-5783D7288A02}"/>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778250" y="0"/>
          <a:ext cx="2185499" cy="630115"/>
        </a:xfrm>
        <a:prstGeom prst="rect">
          <a:avLst/>
        </a:prstGeom>
      </xdr:spPr>
    </xdr:pic>
    <xdr:clientData/>
  </xdr:twoCellAnchor>
  <xdr:twoCellAnchor>
    <xdr:from>
      <xdr:col>0</xdr:col>
      <xdr:colOff>3073400</xdr:colOff>
      <xdr:row>17</xdr:row>
      <xdr:rowOff>50800</xdr:rowOff>
    </xdr:from>
    <xdr:to>
      <xdr:col>0</xdr:col>
      <xdr:colOff>6127751</xdr:colOff>
      <xdr:row>23</xdr:row>
      <xdr:rowOff>152400</xdr:rowOff>
    </xdr:to>
    <xdr:sp macro="" textlink="">
      <xdr:nvSpPr>
        <xdr:cNvPr id="24" name="Flowchart: Terminator 23">
          <a:hlinkClick xmlns:r="http://schemas.openxmlformats.org/officeDocument/2006/relationships" r:id="rId10"/>
          <a:extLst>
            <a:ext uri="{FF2B5EF4-FFF2-40B4-BE49-F238E27FC236}">
              <a16:creationId xmlns:a16="http://schemas.microsoft.com/office/drawing/2014/main" id="{94F57773-12CB-4405-86FC-14E2C3FD8DD5}"/>
            </a:ext>
          </a:extLst>
        </xdr:cNvPr>
        <xdr:cNvSpPr/>
      </xdr:nvSpPr>
      <xdr:spPr>
        <a:xfrm>
          <a:off x="3073400" y="4349750"/>
          <a:ext cx="3054351" cy="1263650"/>
        </a:xfrm>
        <a:prstGeom prst="flowChartTerminator">
          <a:avLst/>
        </a:prstGeom>
        <a:gradFill flip="none" rotWithShape="1">
          <a:gsLst>
            <a:gs pos="0">
              <a:schemeClr val="accent5">
                <a:lumMod val="40000"/>
                <a:lumOff val="60000"/>
              </a:schemeClr>
            </a:gs>
            <a:gs pos="46000">
              <a:schemeClr val="accent1">
                <a:lumMod val="60000"/>
                <a:lumOff val="40000"/>
              </a:schemeClr>
            </a:gs>
            <a:gs pos="100000">
              <a:schemeClr val="accent5">
                <a:lumMod val="40000"/>
                <a:lumOff val="60000"/>
              </a:schemeClr>
            </a:gs>
          </a:gsLst>
          <a:lin ang="5400000" scaled="1"/>
          <a:tileRect/>
        </a:gradFill>
        <a:effectLst>
          <a:innerShdw>
            <a:schemeClr val="accent1"/>
          </a:innerShdw>
        </a:effectLst>
        <a:scene3d>
          <a:camera prst="orthographicFront">
            <a:rot lat="0" lon="0" rev="0"/>
          </a:camera>
          <a:lightRig rig="threePt" dir="t"/>
        </a:scene3d>
        <a:sp3d extrusionH="76200" prstMaterial="dkEdge">
          <a:bevelT w="127000" h="127000"/>
          <a:bevelB prst="softRound"/>
          <a:extrusionClr>
            <a:schemeClr val="bg1">
              <a:lumMod val="65000"/>
            </a:schemeClr>
          </a:extrusionClr>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a:solidFill>
                <a:schemeClr val="accent1">
                  <a:lumMod val="75000"/>
                </a:schemeClr>
              </a:solidFill>
              <a:effectLst>
                <a:outerShdw blurRad="50800" dist="38100" algn="l" rotWithShape="0">
                  <a:prstClr val="black">
                    <a:alpha val="40000"/>
                  </a:prstClr>
                </a:outerShdw>
              </a:effectLst>
            </a:rPr>
            <a:t>Go</a:t>
          </a:r>
          <a:r>
            <a:rPr lang="en-US" sz="2400" baseline="0">
              <a:solidFill>
                <a:schemeClr val="accent1">
                  <a:lumMod val="75000"/>
                </a:schemeClr>
              </a:solidFill>
              <a:effectLst>
                <a:outerShdw blurRad="50800" dist="38100" algn="l" rotWithShape="0">
                  <a:prstClr val="black">
                    <a:alpha val="40000"/>
                  </a:prstClr>
                </a:outerShdw>
              </a:effectLst>
            </a:rPr>
            <a:t> Back to Start</a:t>
          </a:r>
          <a:endParaRPr lang="en-GB" sz="2400">
            <a:solidFill>
              <a:schemeClr val="accent1">
                <a:lumMod val="75000"/>
              </a:schemeClr>
            </a:solidFill>
            <a:effectLst>
              <a:outerShdw blurRad="50800" dist="38100" algn="l" rotWithShape="0">
                <a:prstClr val="black">
                  <a:alpha val="40000"/>
                </a:prstClr>
              </a:outerShdw>
            </a:effectLst>
          </a:endParaRPr>
        </a:p>
      </xdr:txBody>
    </xdr:sp>
    <xdr:clientData/>
  </xdr:twoCellAnchor>
  <xdr:twoCellAnchor>
    <xdr:from>
      <xdr:col>0</xdr:col>
      <xdr:colOff>4019550</xdr:colOff>
      <xdr:row>13</xdr:row>
      <xdr:rowOff>323851</xdr:rowOff>
    </xdr:from>
    <xdr:to>
      <xdr:col>0</xdr:col>
      <xdr:colOff>5448300</xdr:colOff>
      <xdr:row>15</xdr:row>
      <xdr:rowOff>63501</xdr:rowOff>
    </xdr:to>
    <xdr:sp macro="" textlink="">
      <xdr:nvSpPr>
        <xdr:cNvPr id="16" name="TextBox 15">
          <a:extLst>
            <a:ext uri="{FF2B5EF4-FFF2-40B4-BE49-F238E27FC236}">
              <a16:creationId xmlns:a16="http://schemas.microsoft.com/office/drawing/2014/main" id="{A982EE11-94C1-428F-A4AF-BAAF25A8F417}"/>
            </a:ext>
          </a:extLst>
        </xdr:cNvPr>
        <xdr:cNvSpPr txBox="1"/>
      </xdr:nvSpPr>
      <xdr:spPr>
        <a:xfrm>
          <a:off x="4019550" y="4324351"/>
          <a:ext cx="1428750" cy="406400"/>
        </a:xfrm>
        <a:prstGeom prst="rect">
          <a:avLst/>
        </a:prstGeom>
        <a:gradFill flip="none" rotWithShape="1">
          <a:gsLst>
            <a:gs pos="0">
              <a:schemeClr val="accent5">
                <a:lumMod val="0"/>
                <a:lumOff val="100000"/>
              </a:schemeClr>
            </a:gs>
            <a:gs pos="35000">
              <a:schemeClr val="accent1">
                <a:lumMod val="60000"/>
                <a:lumOff val="40000"/>
              </a:schemeClr>
            </a:gs>
            <a:gs pos="100000">
              <a:schemeClr val="accent5">
                <a:lumMod val="60000"/>
                <a:lumOff val="40000"/>
              </a:schemeClr>
            </a:gs>
          </a:gsLst>
          <a:path path="circle">
            <a:fillToRect r="100000" b="100000"/>
          </a:path>
          <a:tileRect l="-100000" t="-10000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solidFill>
                <a:schemeClr val="dk1"/>
              </a:solidFill>
              <a:effectLst/>
              <a:latin typeface="+mn-lt"/>
              <a:ea typeface="+mn-ea"/>
              <a:cs typeface="+mn-cs"/>
            </a:rPr>
            <a:t>Thank</a:t>
          </a:r>
          <a:r>
            <a:rPr lang="en-US" sz="2000" baseline="0">
              <a:solidFill>
                <a:schemeClr val="dk1"/>
              </a:solidFill>
              <a:effectLst/>
              <a:latin typeface="+mn-lt"/>
              <a:ea typeface="+mn-ea"/>
              <a:cs typeface="+mn-cs"/>
            </a:rPr>
            <a:t> you!</a:t>
          </a:r>
          <a:endParaRPr lang="en-GB" sz="2000">
            <a:effectLst/>
          </a:endParaRPr>
        </a:p>
        <a:p>
          <a:pPr eaLnBrk="1" fontAlgn="auto" latinLnBrk="0" hangingPunct="1"/>
          <a:r>
            <a:rPr lang="en-US" sz="1100">
              <a:solidFill>
                <a:schemeClr val="dk1"/>
              </a:solidFill>
              <a:effectLst/>
              <a:latin typeface="+mn-lt"/>
              <a:ea typeface="+mn-ea"/>
              <a:cs typeface="+mn-cs"/>
            </a:rPr>
            <a:t> </a:t>
          </a:r>
          <a:endParaRPr lang="en-GB">
            <a:effectLst/>
          </a:endParaRPr>
        </a:p>
      </xdr:txBody>
    </xdr:sp>
    <xdr:clientData/>
  </xdr:twoCellAnchor>
  <xdr:twoCellAnchor editAs="oneCell">
    <xdr:from>
      <xdr:col>0</xdr:col>
      <xdr:colOff>248584</xdr:colOff>
      <xdr:row>23</xdr:row>
      <xdr:rowOff>190501</xdr:rowOff>
    </xdr:from>
    <xdr:to>
      <xdr:col>0</xdr:col>
      <xdr:colOff>1072244</xdr:colOff>
      <xdr:row>26</xdr:row>
      <xdr:rowOff>53068</xdr:rowOff>
    </xdr:to>
    <xdr:pic>
      <xdr:nvPicPr>
        <xdr:cNvPr id="17" name="Picture 16">
          <a:extLst>
            <a:ext uri="{FF2B5EF4-FFF2-40B4-BE49-F238E27FC236}">
              <a16:creationId xmlns:a16="http://schemas.microsoft.com/office/drawing/2014/main" id="{A045D3DA-456E-BCFE-F871-EA7A1F29281C}"/>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48584" y="6204858"/>
          <a:ext cx="823660"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odyssee-mure.eu/publications/efficiency-by-sector/households/heating-consumption-per-m2.html" TargetMode="External"/><Relationship Id="rId3" Type="http://schemas.openxmlformats.org/officeDocument/2006/relationships/hyperlink" Target="https://www.epa.gov/energy/greenhouse-gases-equivalencies-calculator-calculations-and-references" TargetMode="External"/><Relationship Id="rId7" Type="http://schemas.openxmlformats.org/officeDocument/2006/relationships/hyperlink" Target="https://ec.europa.eu/eurostat/statistics-explained/index.php?title=Electricity_price_statistics" TargetMode="External"/><Relationship Id="rId2" Type="http://schemas.openxmlformats.org/officeDocument/2006/relationships/hyperlink" Target="https://data.jrc.ec.europa.eu/dataset/919df040-0252-4e4e-ad82-c054896e1641" TargetMode="External"/><Relationship Id="rId1" Type="http://schemas.openxmlformats.org/officeDocument/2006/relationships/hyperlink" Target="https://www.odyssee-mure.eu/publications/efficiency-by-sector/households/average-energy-consumption-dwelling.html" TargetMode="External"/><Relationship Id="rId6" Type="http://schemas.openxmlformats.org/officeDocument/2006/relationships/hyperlink" Target="https://ec.europa.eu/eurostat/statistics-explained/index.php?title=Natural_gas_price_statistics" TargetMode="External"/><Relationship Id="rId5" Type="http://schemas.openxmlformats.org/officeDocument/2006/relationships/hyperlink" Target="https://energy.ec.europa.eu/data-and-analysis/weekly-oil-bulletin_en" TargetMode="External"/><Relationship Id="rId10" Type="http://schemas.openxmlformats.org/officeDocument/2006/relationships/printerSettings" Target="../printerSettings/printerSettings3.bin"/><Relationship Id="rId4" Type="http://schemas.openxmlformats.org/officeDocument/2006/relationships/hyperlink" Target="https://www.carbonindependent.org/15.html" TargetMode="External"/><Relationship Id="rId9" Type="http://schemas.openxmlformats.org/officeDocument/2006/relationships/hyperlink" Target="https://ec.europa.eu/eurostat/databrowser/view/NRG_D_HHQ/default/table?lang=en"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B5E9D-6AC8-4B11-9010-F1EB75CE0F7E}">
  <sheetPr codeName="Sheet1"/>
  <dimension ref="A2:W47"/>
  <sheetViews>
    <sheetView tabSelected="1" zoomScale="60" zoomScaleNormal="60" workbookViewId="0">
      <selection activeCell="C12" sqref="C12"/>
    </sheetView>
  </sheetViews>
  <sheetFormatPr defaultRowHeight="14.5" x14ac:dyDescent="0.35"/>
  <sheetData>
    <row r="2" spans="4:23" x14ac:dyDescent="0.35">
      <c r="D2" s="134"/>
      <c r="E2" s="134"/>
      <c r="F2" s="134"/>
      <c r="G2" s="134"/>
      <c r="H2" s="134"/>
      <c r="I2" s="134"/>
      <c r="J2" s="134"/>
      <c r="K2" s="134"/>
      <c r="L2" s="134"/>
      <c r="M2" s="134"/>
      <c r="N2" s="134"/>
      <c r="O2" s="134"/>
      <c r="P2" s="134"/>
      <c r="Q2" s="134"/>
      <c r="R2" s="134"/>
      <c r="S2" s="134"/>
      <c r="T2" s="134"/>
      <c r="U2" s="134"/>
      <c r="V2" s="134"/>
      <c r="W2" s="134"/>
    </row>
    <row r="3" spans="4:23" x14ac:dyDescent="0.35">
      <c r="D3" s="134"/>
      <c r="E3" s="134"/>
      <c r="F3" s="134"/>
      <c r="G3" s="134"/>
      <c r="H3" s="134"/>
      <c r="I3" s="134"/>
      <c r="J3" s="134"/>
      <c r="K3" s="134"/>
      <c r="L3" s="134"/>
      <c r="M3" s="134"/>
      <c r="N3" s="134"/>
      <c r="O3" s="134"/>
      <c r="P3" s="134"/>
      <c r="Q3" s="134"/>
      <c r="R3" s="134"/>
      <c r="S3" s="134"/>
      <c r="T3" s="134"/>
      <c r="U3" s="134"/>
      <c r="V3" s="134"/>
      <c r="W3" s="134"/>
    </row>
    <row r="4" spans="4:23" x14ac:dyDescent="0.35">
      <c r="D4" s="134"/>
      <c r="E4" s="134"/>
      <c r="F4" s="134"/>
      <c r="G4" s="134"/>
      <c r="H4" s="134"/>
      <c r="I4" s="134"/>
      <c r="J4" s="134"/>
      <c r="K4" s="134"/>
      <c r="L4" s="134"/>
      <c r="M4" s="134"/>
      <c r="N4" s="134"/>
      <c r="O4" s="134"/>
      <c r="P4" s="134"/>
      <c r="Q4" s="134"/>
      <c r="R4" s="134"/>
      <c r="S4" s="134"/>
      <c r="T4" s="134"/>
      <c r="U4" s="134"/>
      <c r="V4" s="134"/>
      <c r="W4" s="134"/>
    </row>
    <row r="5" spans="4:23" x14ac:dyDescent="0.35">
      <c r="D5" s="134"/>
      <c r="E5" s="134"/>
      <c r="F5" s="134"/>
      <c r="G5" s="134"/>
      <c r="H5" s="134"/>
      <c r="I5" s="134"/>
      <c r="J5" s="134"/>
      <c r="K5" s="134"/>
      <c r="L5" s="134"/>
      <c r="M5" s="134"/>
      <c r="N5" s="134"/>
      <c r="O5" s="134"/>
      <c r="P5" s="134"/>
      <c r="Q5" s="134"/>
      <c r="R5" s="134"/>
      <c r="S5" s="134"/>
      <c r="T5" s="134"/>
      <c r="U5" s="134"/>
      <c r="V5" s="134"/>
      <c r="W5" s="134"/>
    </row>
    <row r="6" spans="4:23" x14ac:dyDescent="0.35">
      <c r="D6" s="134"/>
      <c r="E6" s="134"/>
      <c r="F6" s="134"/>
      <c r="G6" s="134"/>
      <c r="H6" s="134"/>
      <c r="I6" s="134"/>
      <c r="J6" s="134"/>
      <c r="K6" s="134"/>
      <c r="L6" s="134"/>
      <c r="M6" s="134"/>
      <c r="N6" s="134"/>
      <c r="O6" s="134"/>
      <c r="P6" s="134"/>
      <c r="Q6" s="134"/>
      <c r="R6" s="134"/>
      <c r="S6" s="134"/>
      <c r="T6" s="134"/>
      <c r="U6" s="134"/>
      <c r="V6" s="134"/>
      <c r="W6" s="134"/>
    </row>
    <row r="7" spans="4:23" x14ac:dyDescent="0.35">
      <c r="D7" s="134"/>
      <c r="E7" s="134"/>
      <c r="F7" s="134"/>
      <c r="G7" s="134"/>
      <c r="H7" s="134"/>
      <c r="I7" s="134"/>
      <c r="J7" s="134"/>
      <c r="K7" s="134"/>
      <c r="L7" s="134"/>
      <c r="M7" s="134"/>
      <c r="N7" s="134"/>
      <c r="O7" s="134"/>
      <c r="P7" s="134"/>
      <c r="Q7" s="134"/>
      <c r="R7" s="134"/>
      <c r="S7" s="134"/>
      <c r="T7" s="134"/>
      <c r="U7" s="134"/>
      <c r="V7" s="134"/>
      <c r="W7" s="134"/>
    </row>
    <row r="8" spans="4:23" x14ac:dyDescent="0.35">
      <c r="D8" s="134"/>
      <c r="E8" s="134"/>
      <c r="F8" s="134"/>
      <c r="G8" s="134"/>
      <c r="H8" s="134"/>
      <c r="I8" s="134"/>
      <c r="J8" s="134"/>
      <c r="K8" s="134"/>
      <c r="L8" s="134"/>
      <c r="M8" s="134"/>
      <c r="N8" s="134"/>
      <c r="O8" s="134"/>
      <c r="P8" s="134"/>
      <c r="Q8" s="134"/>
      <c r="R8" s="134"/>
      <c r="S8" s="134"/>
      <c r="T8" s="134"/>
      <c r="U8" s="134"/>
      <c r="V8" s="134"/>
      <c r="W8" s="134"/>
    </row>
    <row r="9" spans="4:23" x14ac:dyDescent="0.35">
      <c r="D9" s="134"/>
      <c r="E9" s="134"/>
      <c r="F9" s="134"/>
      <c r="G9" s="134"/>
      <c r="H9" s="134"/>
      <c r="I9" s="134"/>
      <c r="J9" s="134"/>
      <c r="K9" s="134"/>
      <c r="L9" s="134"/>
      <c r="M9" s="134"/>
      <c r="N9" s="134"/>
      <c r="O9" s="134"/>
      <c r="P9" s="134"/>
      <c r="Q9" s="134"/>
      <c r="R9" s="134"/>
      <c r="S9" s="134"/>
      <c r="T9" s="134"/>
      <c r="U9" s="134"/>
      <c r="V9" s="134"/>
      <c r="W9" s="134"/>
    </row>
    <row r="10" spans="4:23" x14ac:dyDescent="0.35">
      <c r="D10" s="134"/>
      <c r="E10" s="134"/>
      <c r="F10" s="134"/>
      <c r="G10" s="134"/>
      <c r="H10" s="134"/>
      <c r="I10" s="134"/>
      <c r="J10" s="134"/>
      <c r="K10" s="134"/>
      <c r="L10" s="134"/>
      <c r="M10" s="134"/>
      <c r="N10" s="134"/>
      <c r="O10" s="134"/>
      <c r="P10" s="134"/>
      <c r="Q10" s="134"/>
      <c r="R10" s="134"/>
      <c r="S10" s="134"/>
      <c r="T10" s="134"/>
      <c r="U10" s="134"/>
      <c r="V10" s="134"/>
      <c r="W10" s="134"/>
    </row>
    <row r="11" spans="4:23" x14ac:dyDescent="0.35">
      <c r="D11" s="134"/>
      <c r="E11" s="134"/>
      <c r="F11" s="134"/>
      <c r="G11" s="134"/>
      <c r="H11" s="134"/>
      <c r="I11" s="134"/>
      <c r="J11" s="134"/>
      <c r="K11" s="134"/>
      <c r="L11" s="134"/>
      <c r="M11" s="134"/>
      <c r="N11" s="134"/>
      <c r="O11" s="134"/>
      <c r="P11" s="134"/>
      <c r="Q11" s="134"/>
      <c r="R11" s="134"/>
      <c r="S11" s="134"/>
      <c r="T11" s="134"/>
      <c r="U11" s="134"/>
      <c r="V11" s="134"/>
      <c r="W11" s="134"/>
    </row>
    <row r="12" spans="4:23" x14ac:dyDescent="0.35">
      <c r="D12" s="134"/>
      <c r="E12" s="134"/>
      <c r="F12" s="134"/>
      <c r="G12" s="134"/>
      <c r="H12" s="134"/>
      <c r="I12" s="134"/>
      <c r="J12" s="134"/>
      <c r="K12" s="134"/>
      <c r="L12" s="134"/>
      <c r="M12" s="134"/>
      <c r="N12" s="134"/>
      <c r="O12" s="134"/>
      <c r="P12" s="134"/>
      <c r="Q12" s="134"/>
      <c r="R12" s="134"/>
      <c r="S12" s="134"/>
      <c r="T12" s="134"/>
      <c r="U12" s="134"/>
      <c r="V12" s="134"/>
      <c r="W12" s="134"/>
    </row>
    <row r="13" spans="4:23" x14ac:dyDescent="0.35">
      <c r="D13" s="134"/>
      <c r="E13" s="134"/>
      <c r="F13" s="134"/>
      <c r="G13" s="134"/>
      <c r="H13" s="134"/>
      <c r="I13" s="134"/>
      <c r="J13" s="134"/>
      <c r="K13" s="134"/>
      <c r="L13" s="134"/>
      <c r="M13" s="134"/>
      <c r="N13" s="134"/>
      <c r="O13" s="134"/>
      <c r="P13" s="134"/>
      <c r="Q13" s="134"/>
      <c r="R13" s="134"/>
      <c r="S13" s="134"/>
      <c r="T13" s="134"/>
      <c r="U13" s="134"/>
      <c r="V13" s="134"/>
      <c r="W13" s="134"/>
    </row>
    <row r="14" spans="4:23" x14ac:dyDescent="0.35">
      <c r="D14" s="134"/>
      <c r="E14" s="134"/>
      <c r="F14" s="134"/>
      <c r="G14" s="134"/>
      <c r="H14" s="134"/>
      <c r="I14" s="134"/>
      <c r="J14" s="134"/>
      <c r="K14" s="134"/>
      <c r="L14" s="134"/>
      <c r="M14" s="134"/>
      <c r="N14" s="134"/>
      <c r="O14" s="134"/>
      <c r="P14" s="134"/>
      <c r="Q14" s="134"/>
      <c r="R14" s="134"/>
      <c r="S14" s="134"/>
      <c r="T14" s="134"/>
      <c r="U14" s="134"/>
      <c r="V14" s="134"/>
      <c r="W14" s="134"/>
    </row>
    <row r="15" spans="4:23" x14ac:dyDescent="0.35">
      <c r="D15" s="134"/>
      <c r="E15" s="134"/>
      <c r="F15" s="134"/>
      <c r="G15" s="134"/>
      <c r="H15" s="134"/>
      <c r="I15" s="134"/>
      <c r="J15" s="134"/>
      <c r="K15" s="134"/>
      <c r="L15" s="134"/>
      <c r="M15" s="134"/>
      <c r="N15" s="134"/>
      <c r="O15" s="134"/>
      <c r="P15" s="134"/>
      <c r="Q15" s="134"/>
      <c r="R15" s="134"/>
      <c r="S15" s="134"/>
      <c r="T15" s="134"/>
      <c r="U15" s="134"/>
      <c r="V15" s="134"/>
      <c r="W15" s="134"/>
    </row>
    <row r="16" spans="4:23" x14ac:dyDescent="0.35">
      <c r="D16" s="134"/>
      <c r="E16" s="134"/>
      <c r="F16" s="134"/>
      <c r="G16" s="134"/>
      <c r="H16" s="134"/>
      <c r="I16" s="134"/>
      <c r="J16" s="134"/>
      <c r="K16" s="134"/>
      <c r="L16" s="134"/>
      <c r="M16" s="134"/>
      <c r="N16" s="134"/>
      <c r="O16" s="134"/>
      <c r="P16" s="134"/>
      <c r="Q16" s="134"/>
      <c r="R16" s="134"/>
      <c r="S16" s="134"/>
      <c r="T16" s="134"/>
      <c r="U16" s="134"/>
      <c r="V16" s="134"/>
      <c r="W16" s="134"/>
    </row>
    <row r="17" spans="4:23" x14ac:dyDescent="0.35">
      <c r="D17" s="134"/>
      <c r="E17" s="134"/>
      <c r="F17" s="134"/>
      <c r="G17" s="134"/>
      <c r="H17" s="134"/>
      <c r="I17" s="134"/>
      <c r="J17" s="134"/>
      <c r="K17" s="134"/>
      <c r="L17" s="134"/>
      <c r="M17" s="134"/>
      <c r="N17" s="134"/>
      <c r="O17" s="134"/>
      <c r="P17" s="134"/>
      <c r="Q17" s="134"/>
      <c r="R17" s="134"/>
      <c r="S17" s="134"/>
      <c r="T17" s="134"/>
      <c r="U17" s="134"/>
      <c r="V17" s="134"/>
      <c r="W17" s="134"/>
    </row>
    <row r="18" spans="4:23" x14ac:dyDescent="0.35">
      <c r="D18" s="134"/>
      <c r="E18" s="134"/>
      <c r="F18" s="134"/>
      <c r="G18" s="134"/>
      <c r="H18" s="134"/>
      <c r="I18" s="134"/>
      <c r="J18" s="134"/>
      <c r="K18" s="134"/>
      <c r="L18" s="134"/>
      <c r="M18" s="134"/>
      <c r="N18" s="134"/>
      <c r="O18" s="134"/>
      <c r="P18" s="134"/>
      <c r="Q18" s="134"/>
      <c r="R18" s="134"/>
      <c r="S18" s="134"/>
      <c r="T18" s="134"/>
      <c r="U18" s="134"/>
      <c r="V18" s="134"/>
      <c r="W18" s="134"/>
    </row>
    <row r="19" spans="4:23" x14ac:dyDescent="0.35">
      <c r="D19" s="134"/>
      <c r="E19" s="134"/>
      <c r="F19" s="134"/>
      <c r="G19" s="134"/>
      <c r="H19" s="134"/>
      <c r="I19" s="134"/>
      <c r="J19" s="134"/>
      <c r="K19" s="134"/>
      <c r="L19" s="134"/>
      <c r="M19" s="134"/>
      <c r="N19" s="134"/>
      <c r="O19" s="134"/>
      <c r="P19" s="134"/>
      <c r="Q19" s="134"/>
      <c r="R19" s="134"/>
      <c r="S19" s="134"/>
      <c r="T19" s="134"/>
      <c r="U19" s="134"/>
      <c r="V19" s="134"/>
      <c r="W19" s="134"/>
    </row>
    <row r="20" spans="4:23" x14ac:dyDescent="0.35">
      <c r="D20" s="134"/>
      <c r="E20" s="134"/>
      <c r="F20" s="134"/>
      <c r="G20" s="134"/>
      <c r="H20" s="134"/>
      <c r="I20" s="134"/>
      <c r="J20" s="134"/>
      <c r="K20" s="134"/>
      <c r="L20" s="134"/>
      <c r="M20" s="134"/>
      <c r="N20" s="134"/>
      <c r="O20" s="134"/>
      <c r="P20" s="134"/>
      <c r="Q20" s="134"/>
      <c r="R20" s="134"/>
      <c r="S20" s="134"/>
      <c r="T20" s="134"/>
      <c r="U20" s="134"/>
      <c r="V20" s="134"/>
      <c r="W20" s="134"/>
    </row>
    <row r="21" spans="4:23" x14ac:dyDescent="0.35">
      <c r="D21" s="134"/>
      <c r="E21" s="134"/>
      <c r="F21" s="134"/>
      <c r="G21" s="134"/>
      <c r="H21" s="134"/>
      <c r="I21" s="134"/>
      <c r="J21" s="134"/>
      <c r="K21" s="134"/>
      <c r="L21" s="134"/>
      <c r="M21" s="134"/>
      <c r="N21" s="134"/>
      <c r="O21" s="134"/>
      <c r="P21" s="134"/>
      <c r="Q21" s="134"/>
      <c r="R21" s="134"/>
      <c r="S21" s="134"/>
      <c r="T21" s="134"/>
      <c r="U21" s="134"/>
      <c r="V21" s="134"/>
      <c r="W21" s="134"/>
    </row>
    <row r="22" spans="4:23" x14ac:dyDescent="0.35">
      <c r="D22" s="134"/>
      <c r="E22" s="134"/>
      <c r="F22" s="134"/>
      <c r="G22" s="134"/>
      <c r="H22" s="134"/>
      <c r="I22" s="134"/>
      <c r="J22" s="134"/>
      <c r="K22" s="134"/>
      <c r="L22" s="134"/>
      <c r="M22" s="134"/>
      <c r="N22" s="134"/>
      <c r="O22" s="134"/>
      <c r="P22" s="134"/>
      <c r="Q22" s="134"/>
      <c r="R22" s="134"/>
      <c r="S22" s="134"/>
      <c r="T22" s="134"/>
      <c r="U22" s="134"/>
      <c r="V22" s="134"/>
      <c r="W22" s="134"/>
    </row>
    <row r="23" spans="4:23" x14ac:dyDescent="0.35">
      <c r="D23" s="134"/>
      <c r="E23" s="134"/>
      <c r="F23" s="134"/>
      <c r="G23" s="134"/>
      <c r="H23" s="134"/>
      <c r="I23" s="134"/>
      <c r="J23" s="134"/>
      <c r="K23" s="134"/>
      <c r="L23" s="134"/>
      <c r="M23" s="134"/>
      <c r="N23" s="134"/>
      <c r="O23" s="134"/>
      <c r="P23" s="134"/>
      <c r="Q23" s="134"/>
      <c r="R23" s="134"/>
      <c r="S23" s="134"/>
      <c r="T23" s="134"/>
      <c r="U23" s="134"/>
      <c r="V23" s="134"/>
      <c r="W23" s="134"/>
    </row>
    <row r="24" spans="4:23" x14ac:dyDescent="0.35">
      <c r="D24" s="134"/>
      <c r="E24" s="134"/>
      <c r="F24" s="134"/>
      <c r="G24" s="134"/>
      <c r="H24" s="134"/>
      <c r="I24" s="134"/>
      <c r="J24" s="134"/>
      <c r="K24" s="134"/>
      <c r="L24" s="134"/>
      <c r="M24" s="134"/>
      <c r="N24" s="134"/>
      <c r="O24" s="134"/>
      <c r="P24" s="134"/>
      <c r="Q24" s="134"/>
      <c r="R24" s="134"/>
      <c r="S24" s="134"/>
      <c r="T24" s="134"/>
      <c r="U24" s="134"/>
      <c r="V24" s="134"/>
      <c r="W24" s="134"/>
    </row>
    <row r="25" spans="4:23" x14ac:dyDescent="0.35">
      <c r="D25" s="134"/>
      <c r="E25" s="134"/>
      <c r="F25" s="134"/>
      <c r="G25" s="134"/>
      <c r="H25" s="134"/>
      <c r="I25" s="134"/>
      <c r="J25" s="134"/>
      <c r="K25" s="134"/>
      <c r="L25" s="134"/>
      <c r="M25" s="134"/>
      <c r="N25" s="134"/>
      <c r="O25" s="134"/>
      <c r="P25" s="134"/>
      <c r="Q25" s="134"/>
      <c r="R25" s="134"/>
      <c r="S25" s="134"/>
      <c r="T25" s="134"/>
      <c r="U25" s="134"/>
      <c r="V25" s="134"/>
      <c r="W25" s="134"/>
    </row>
    <row r="26" spans="4:23" x14ac:dyDescent="0.35">
      <c r="D26" s="134"/>
      <c r="E26" s="134"/>
      <c r="F26" s="134"/>
      <c r="G26" s="134"/>
      <c r="H26" s="134"/>
      <c r="I26" s="134"/>
      <c r="J26" s="134"/>
      <c r="K26" s="134"/>
      <c r="L26" s="134"/>
      <c r="M26" s="134"/>
      <c r="N26" s="134"/>
      <c r="O26" s="134"/>
      <c r="P26" s="134"/>
      <c r="Q26" s="134"/>
      <c r="R26" s="134"/>
      <c r="S26" s="134"/>
      <c r="T26" s="134"/>
      <c r="U26" s="134"/>
      <c r="V26" s="134"/>
      <c r="W26" s="134"/>
    </row>
    <row r="27" spans="4:23" x14ac:dyDescent="0.35">
      <c r="D27" s="134"/>
      <c r="E27" s="134"/>
      <c r="F27" s="134"/>
      <c r="G27" s="134"/>
      <c r="H27" s="134"/>
      <c r="I27" s="134"/>
      <c r="J27" s="134"/>
      <c r="K27" s="134"/>
      <c r="L27" s="134"/>
      <c r="M27" s="134"/>
      <c r="N27" s="134"/>
      <c r="O27" s="134"/>
      <c r="P27" s="134"/>
      <c r="Q27" s="134"/>
      <c r="R27" s="134"/>
      <c r="S27" s="134"/>
      <c r="T27" s="134"/>
      <c r="U27" s="134"/>
      <c r="V27" s="134"/>
      <c r="W27" s="134"/>
    </row>
    <row r="28" spans="4:23" x14ac:dyDescent="0.35">
      <c r="D28" s="134"/>
      <c r="E28" s="134"/>
      <c r="F28" s="134"/>
      <c r="G28" s="134"/>
      <c r="H28" s="134"/>
      <c r="I28" s="134"/>
      <c r="J28" s="134"/>
      <c r="K28" s="134"/>
      <c r="L28" s="134"/>
      <c r="M28" s="134"/>
      <c r="N28" s="134"/>
      <c r="O28" s="134"/>
      <c r="P28" s="134"/>
      <c r="Q28" s="134"/>
      <c r="R28" s="134"/>
      <c r="S28" s="134"/>
      <c r="T28" s="134"/>
      <c r="U28" s="134"/>
      <c r="V28" s="134"/>
      <c r="W28" s="134"/>
    </row>
    <row r="29" spans="4:23" x14ac:dyDescent="0.35">
      <c r="D29" s="134"/>
      <c r="E29" s="134"/>
      <c r="F29" s="134"/>
      <c r="G29" s="134"/>
      <c r="H29" s="134"/>
      <c r="I29" s="134"/>
      <c r="J29" s="134"/>
      <c r="K29" s="134"/>
      <c r="L29" s="134"/>
      <c r="M29" s="134"/>
      <c r="N29" s="134"/>
      <c r="O29" s="134"/>
      <c r="P29" s="134"/>
      <c r="Q29" s="134"/>
      <c r="R29" s="134"/>
      <c r="S29" s="134"/>
      <c r="T29" s="134"/>
      <c r="U29" s="134"/>
      <c r="V29" s="134"/>
      <c r="W29" s="134"/>
    </row>
    <row r="30" spans="4:23" x14ac:dyDescent="0.35">
      <c r="D30" s="134"/>
      <c r="E30" s="134"/>
      <c r="F30" s="134"/>
      <c r="G30" s="134"/>
      <c r="H30" s="134"/>
      <c r="I30" s="134"/>
      <c r="J30" s="134"/>
      <c r="K30" s="134"/>
      <c r="L30" s="134"/>
      <c r="M30" s="134"/>
      <c r="N30" s="134"/>
      <c r="O30" s="134"/>
      <c r="P30" s="134"/>
      <c r="Q30" s="134"/>
      <c r="R30" s="134"/>
      <c r="S30" s="134"/>
      <c r="T30" s="134"/>
      <c r="U30" s="134"/>
      <c r="V30" s="134"/>
      <c r="W30" s="134"/>
    </row>
    <row r="31" spans="4:23" x14ac:dyDescent="0.35">
      <c r="D31" s="134"/>
      <c r="E31" s="134"/>
      <c r="F31" s="134"/>
      <c r="G31" s="134"/>
      <c r="H31" s="134"/>
      <c r="I31" s="134"/>
      <c r="J31" s="134"/>
      <c r="K31" s="134"/>
      <c r="L31" s="134"/>
      <c r="M31" s="134"/>
      <c r="N31" s="134"/>
      <c r="O31" s="134"/>
      <c r="P31" s="134"/>
      <c r="Q31" s="134"/>
      <c r="R31" s="134"/>
      <c r="S31" s="134"/>
      <c r="T31" s="134"/>
      <c r="U31" s="134"/>
      <c r="V31" s="134"/>
      <c r="W31" s="134"/>
    </row>
    <row r="32" spans="4:23" x14ac:dyDescent="0.35">
      <c r="D32" s="134"/>
      <c r="E32" s="134"/>
      <c r="F32" s="134"/>
      <c r="G32" s="134"/>
      <c r="H32" s="134"/>
      <c r="I32" s="134"/>
      <c r="J32" s="134"/>
      <c r="K32" s="134"/>
      <c r="L32" s="134"/>
      <c r="M32" s="134"/>
      <c r="N32" s="134"/>
      <c r="O32" s="134"/>
      <c r="P32" s="134"/>
      <c r="Q32" s="134"/>
      <c r="R32" s="134"/>
      <c r="S32" s="134"/>
      <c r="T32" s="134"/>
      <c r="U32" s="134"/>
      <c r="V32" s="134"/>
      <c r="W32" s="134"/>
    </row>
    <row r="33" spans="1:23" x14ac:dyDescent="0.35">
      <c r="D33" s="134"/>
      <c r="E33" s="134"/>
      <c r="F33" s="134"/>
      <c r="G33" s="134"/>
      <c r="H33" s="134"/>
      <c r="I33" s="134"/>
      <c r="J33" s="134"/>
      <c r="K33" s="134"/>
      <c r="L33" s="134"/>
      <c r="M33" s="134"/>
      <c r="N33" s="134"/>
      <c r="O33" s="134"/>
      <c r="P33" s="134"/>
      <c r="Q33" s="134"/>
      <c r="R33" s="134"/>
      <c r="S33" s="134"/>
      <c r="T33" s="134"/>
      <c r="U33" s="134"/>
      <c r="V33" s="134"/>
      <c r="W33" s="134"/>
    </row>
    <row r="34" spans="1:23" x14ac:dyDescent="0.35">
      <c r="D34" s="134"/>
      <c r="E34" s="134"/>
      <c r="F34" s="134"/>
      <c r="G34" s="134"/>
      <c r="H34" s="134"/>
      <c r="I34" s="134"/>
      <c r="J34" s="134"/>
      <c r="K34" s="134"/>
      <c r="L34" s="134"/>
      <c r="M34" s="134"/>
      <c r="N34" s="134"/>
      <c r="O34" s="134"/>
      <c r="P34" s="134"/>
      <c r="Q34" s="134"/>
      <c r="R34" s="134"/>
      <c r="S34" s="134"/>
      <c r="T34" s="134"/>
      <c r="U34" s="134"/>
      <c r="V34" s="134"/>
      <c r="W34" s="134"/>
    </row>
    <row r="35" spans="1:23" ht="24.75" customHeight="1" x14ac:dyDescent="0.35">
      <c r="D35" s="135" t="s">
        <v>13</v>
      </c>
      <c r="E35" s="135"/>
      <c r="F35" s="135"/>
      <c r="G35" s="135"/>
      <c r="H35" s="135"/>
      <c r="I35" s="135"/>
      <c r="J35" s="135"/>
      <c r="K35" s="135"/>
      <c r="L35" s="135"/>
      <c r="M35" s="135"/>
      <c r="N35" s="135"/>
      <c r="O35" s="135"/>
      <c r="P35" s="135"/>
      <c r="Q35" s="135"/>
      <c r="R35" s="135"/>
      <c r="S35" s="135"/>
      <c r="T35" s="135"/>
      <c r="U35" s="135"/>
      <c r="V35" s="135"/>
      <c r="W35" s="135"/>
    </row>
    <row r="36" spans="1:23" x14ac:dyDescent="0.35">
      <c r="D36" s="135"/>
      <c r="E36" s="135"/>
      <c r="F36" s="135"/>
      <c r="G36" s="135"/>
      <c r="H36" s="135"/>
      <c r="I36" s="135"/>
      <c r="J36" s="135"/>
      <c r="K36" s="135"/>
      <c r="L36" s="135"/>
      <c r="M36" s="135"/>
      <c r="N36" s="135"/>
      <c r="O36" s="135"/>
      <c r="P36" s="135"/>
      <c r="Q36" s="135"/>
      <c r="R36" s="135"/>
      <c r="S36" s="135"/>
      <c r="T36" s="135"/>
      <c r="U36" s="135"/>
      <c r="V36" s="135"/>
      <c r="W36" s="135"/>
    </row>
    <row r="37" spans="1:23" x14ac:dyDescent="0.35">
      <c r="D37" s="135"/>
      <c r="E37" s="135"/>
      <c r="F37" s="135"/>
      <c r="G37" s="135"/>
      <c r="H37" s="135"/>
      <c r="I37" s="135"/>
      <c r="J37" s="135"/>
      <c r="K37" s="135"/>
      <c r="L37" s="135"/>
      <c r="M37" s="135"/>
      <c r="N37" s="135"/>
      <c r="O37" s="135"/>
      <c r="P37" s="135"/>
      <c r="Q37" s="135"/>
      <c r="R37" s="135"/>
      <c r="S37" s="135"/>
      <c r="T37" s="135"/>
      <c r="U37" s="135"/>
      <c r="V37" s="135"/>
      <c r="W37" s="135"/>
    </row>
    <row r="46" spans="1:23" ht="37.5" customHeight="1" x14ac:dyDescent="0.35">
      <c r="A46" s="133"/>
      <c r="B46" s="133"/>
      <c r="C46" s="133"/>
      <c r="D46" s="133"/>
      <c r="E46" s="133"/>
      <c r="F46" s="133"/>
      <c r="G46" s="133"/>
      <c r="H46" s="133"/>
      <c r="I46" s="133"/>
      <c r="J46" s="133"/>
      <c r="K46" s="133"/>
      <c r="L46" s="133"/>
      <c r="M46" s="133"/>
      <c r="N46" s="133"/>
    </row>
    <row r="47" spans="1:23" x14ac:dyDescent="0.35">
      <c r="A47" s="133"/>
      <c r="B47" s="133"/>
      <c r="C47" s="133"/>
      <c r="D47" s="133"/>
      <c r="E47" s="133"/>
      <c r="F47" s="133"/>
      <c r="G47" s="133"/>
      <c r="H47" s="133"/>
      <c r="I47" s="133"/>
      <c r="J47" s="133"/>
      <c r="K47" s="133"/>
      <c r="L47" s="133"/>
      <c r="M47" s="133"/>
      <c r="N47" s="133"/>
    </row>
  </sheetData>
  <mergeCells count="4">
    <mergeCell ref="A46:N46"/>
    <mergeCell ref="A47:N47"/>
    <mergeCell ref="D2:W34"/>
    <mergeCell ref="D35:W3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07E66-94DA-47F1-BD02-530F91D21DD8}">
  <sheetPr codeName="Sheet2"/>
  <dimension ref="A1:P40"/>
  <sheetViews>
    <sheetView zoomScale="40" zoomScaleNormal="40" workbookViewId="0">
      <selection activeCell="F8" sqref="F8:J11"/>
    </sheetView>
  </sheetViews>
  <sheetFormatPr defaultRowHeight="14.5" x14ac:dyDescent="0.35"/>
  <cols>
    <col min="1" max="1" width="109.81640625" customWidth="1"/>
    <col min="2" max="2" width="16.81640625" customWidth="1"/>
    <col min="3" max="3" width="90.54296875" customWidth="1"/>
    <col min="4" max="4" width="15.1796875" customWidth="1"/>
    <col min="5" max="5" width="34.26953125" bestFit="1" customWidth="1"/>
    <col min="10" max="10" width="31.453125" customWidth="1"/>
    <col min="11" max="11" width="21.81640625" customWidth="1"/>
    <col min="12" max="12" width="31.54296875" customWidth="1"/>
  </cols>
  <sheetData>
    <row r="1" spans="1:15" ht="19" thickBot="1" x14ac:dyDescent="0.4">
      <c r="A1" s="134"/>
      <c r="B1" s="145" t="s">
        <v>14</v>
      </c>
      <c r="C1" s="154" t="s">
        <v>5</v>
      </c>
      <c r="D1" s="155"/>
      <c r="E1" s="156"/>
    </row>
    <row r="2" spans="1:15" ht="18.5" x14ac:dyDescent="0.45">
      <c r="A2" s="134"/>
      <c r="B2" s="146"/>
      <c r="C2" s="31" t="s">
        <v>6</v>
      </c>
      <c r="D2" s="32" t="s">
        <v>12</v>
      </c>
      <c r="E2" s="16"/>
      <c r="F2" s="136" t="s">
        <v>87</v>
      </c>
      <c r="G2" s="137"/>
      <c r="H2" s="137"/>
      <c r="I2" s="138"/>
    </row>
    <row r="3" spans="1:15" ht="18.5" x14ac:dyDescent="0.45">
      <c r="A3" s="134"/>
      <c r="B3" s="146"/>
      <c r="C3" s="33" t="s">
        <v>20</v>
      </c>
      <c r="D3" s="32" t="s">
        <v>90</v>
      </c>
      <c r="E3" s="34"/>
      <c r="F3" s="139"/>
      <c r="G3" s="140"/>
      <c r="H3" s="140"/>
      <c r="I3" s="141"/>
    </row>
    <row r="4" spans="1:15" ht="21" x14ac:dyDescent="0.45">
      <c r="A4" s="134"/>
      <c r="B4" s="146"/>
      <c r="C4" s="33" t="s">
        <v>114</v>
      </c>
      <c r="D4" s="32">
        <v>80</v>
      </c>
      <c r="E4" s="34"/>
      <c r="F4" s="139"/>
      <c r="G4" s="140"/>
      <c r="H4" s="140"/>
      <c r="I4" s="141"/>
      <c r="M4" s="11"/>
      <c r="N4" s="12"/>
      <c r="O4" s="12"/>
    </row>
    <row r="5" spans="1:15" ht="19" thickBot="1" x14ac:dyDescent="0.5">
      <c r="A5" s="134"/>
      <c r="B5" s="147"/>
      <c r="C5" s="35" t="s">
        <v>16</v>
      </c>
      <c r="D5" s="36" t="s">
        <v>89</v>
      </c>
      <c r="E5" s="37"/>
      <c r="F5" s="142"/>
      <c r="G5" s="143"/>
      <c r="H5" s="143"/>
      <c r="I5" s="144"/>
      <c r="J5" s="1"/>
      <c r="M5" s="11"/>
      <c r="N5" s="12"/>
      <c r="O5" s="12"/>
    </row>
    <row r="6" spans="1:15" ht="28" customHeight="1" x14ac:dyDescent="0.35">
      <c r="A6" s="134"/>
      <c r="I6" s="7"/>
      <c r="J6" s="1"/>
    </row>
    <row r="7" spans="1:15" ht="30.65" customHeight="1" thickBot="1" x14ac:dyDescent="0.4">
      <c r="A7" s="134"/>
      <c r="I7" s="7"/>
    </row>
    <row r="8" spans="1:15" ht="26.25" customHeight="1" thickBot="1" x14ac:dyDescent="0.4">
      <c r="A8" s="134"/>
      <c r="B8" s="163" t="s">
        <v>15</v>
      </c>
      <c r="C8" s="157" t="s">
        <v>60</v>
      </c>
      <c r="D8" s="157"/>
      <c r="E8" s="157"/>
      <c r="F8" s="136" t="s">
        <v>113</v>
      </c>
      <c r="G8" s="137"/>
      <c r="H8" s="137"/>
      <c r="I8" s="137"/>
      <c r="J8" s="138"/>
    </row>
    <row r="9" spans="1:15" ht="29.25" customHeight="1" thickBot="1" x14ac:dyDescent="0.5">
      <c r="A9" s="134"/>
      <c r="B9" s="164"/>
      <c r="C9" s="158" t="s">
        <v>97</v>
      </c>
      <c r="D9" s="152"/>
      <c r="E9" s="159"/>
      <c r="F9" s="139"/>
      <c r="G9" s="140"/>
      <c r="H9" s="140"/>
      <c r="I9" s="140"/>
      <c r="J9" s="141"/>
    </row>
    <row r="10" spans="1:15" ht="24" customHeight="1" x14ac:dyDescent="0.45">
      <c r="A10" s="134"/>
      <c r="B10" s="164"/>
      <c r="C10" s="26" t="s">
        <v>99</v>
      </c>
      <c r="D10" s="27">
        <v>0.5</v>
      </c>
      <c r="E10" s="28"/>
      <c r="F10" s="139"/>
      <c r="G10" s="140"/>
      <c r="H10" s="140"/>
      <c r="I10" s="140"/>
      <c r="J10" s="141"/>
    </row>
    <row r="11" spans="1:15" ht="65.5" customHeight="1" thickBot="1" x14ac:dyDescent="0.5">
      <c r="A11" s="134"/>
      <c r="B11" s="165"/>
      <c r="C11" s="29" t="s">
        <v>100</v>
      </c>
      <c r="D11" s="30">
        <f>100%-D10</f>
        <v>0.5</v>
      </c>
      <c r="E11" s="25" t="s">
        <v>101</v>
      </c>
      <c r="F11" s="142"/>
      <c r="G11" s="143"/>
      <c r="H11" s="143"/>
      <c r="I11" s="143"/>
      <c r="J11" s="144"/>
    </row>
    <row r="12" spans="1:15" ht="28.5" x14ac:dyDescent="0.35">
      <c r="A12" s="134"/>
      <c r="B12" s="132"/>
      <c r="C12" s="166" t="str">
        <f>IF('Benefits_Calculation '!E33=FALSE, "Landlord participation in the investment cannot be zero", "OK")</f>
        <v>OK</v>
      </c>
      <c r="D12" s="166"/>
      <c r="E12" s="166"/>
      <c r="F12" s="2"/>
      <c r="G12" s="2"/>
      <c r="H12" s="2"/>
      <c r="I12" s="2"/>
      <c r="J12" s="2"/>
    </row>
    <row r="13" spans="1:15" ht="18" customHeight="1" thickBot="1" x14ac:dyDescent="0.4">
      <c r="A13" s="134"/>
      <c r="F13" s="2"/>
    </row>
    <row r="14" spans="1:15" ht="19" thickBot="1" x14ac:dyDescent="0.4">
      <c r="A14" s="134"/>
      <c r="B14" s="160" t="s">
        <v>62</v>
      </c>
      <c r="C14" s="153" t="s">
        <v>96</v>
      </c>
      <c r="D14" s="153"/>
      <c r="E14" s="153"/>
      <c r="F14" s="136" t="s">
        <v>88</v>
      </c>
      <c r="G14" s="137"/>
      <c r="H14" s="137"/>
      <c r="I14" s="137"/>
      <c r="J14" s="137"/>
      <c r="K14" s="138"/>
    </row>
    <row r="15" spans="1:15" ht="19" thickBot="1" x14ac:dyDescent="0.5">
      <c r="A15" s="134"/>
      <c r="B15" s="161"/>
      <c r="C15" s="152" t="s">
        <v>82</v>
      </c>
      <c r="D15" s="152"/>
      <c r="E15" s="152"/>
      <c r="F15" s="139"/>
      <c r="G15" s="140"/>
      <c r="H15" s="140"/>
      <c r="I15" s="140"/>
      <c r="J15" s="140"/>
      <c r="K15" s="141"/>
    </row>
    <row r="16" spans="1:15" ht="21" x14ac:dyDescent="0.45">
      <c r="A16" s="134"/>
      <c r="B16" s="161"/>
      <c r="C16" s="38" t="s">
        <v>115</v>
      </c>
      <c r="D16" s="39">
        <f>Assumptions_hidden!C5</f>
        <v>8.3880963794642854E-2</v>
      </c>
      <c r="E16" s="38"/>
      <c r="F16" s="139"/>
      <c r="G16" s="140"/>
      <c r="H16" s="140"/>
      <c r="I16" s="140"/>
      <c r="J16" s="140"/>
      <c r="K16" s="141"/>
    </row>
    <row r="17" spans="1:11" ht="21" x14ac:dyDescent="0.45">
      <c r="A17" s="134"/>
      <c r="B17" s="161"/>
      <c r="C17" s="40" t="s">
        <v>116</v>
      </c>
      <c r="D17" s="39">
        <f>Assumptions_hidden!C6</f>
        <v>7.3890046352040814E-2</v>
      </c>
      <c r="E17" s="38"/>
      <c r="F17" s="139"/>
      <c r="G17" s="140"/>
      <c r="H17" s="140"/>
      <c r="I17" s="140"/>
      <c r="J17" s="140"/>
      <c r="K17" s="141"/>
    </row>
    <row r="18" spans="1:11" ht="18.5" x14ac:dyDescent="0.35">
      <c r="A18" s="134"/>
      <c r="B18" s="161"/>
      <c r="C18" s="41" t="s">
        <v>73</v>
      </c>
      <c r="D18" s="39">
        <f>Assumptions_hidden!C11</f>
        <v>0.3</v>
      </c>
      <c r="E18" s="42"/>
      <c r="F18" s="139"/>
      <c r="G18" s="140"/>
      <c r="H18" s="140"/>
      <c r="I18" s="140"/>
      <c r="J18" s="140"/>
      <c r="K18" s="141"/>
    </row>
    <row r="19" spans="1:11" ht="18.5" x14ac:dyDescent="0.35">
      <c r="A19" s="134"/>
      <c r="B19" s="161"/>
      <c r="C19" s="43" t="s">
        <v>74</v>
      </c>
      <c r="D19" s="44">
        <f>Assumptions_hidden!C19</f>
        <v>3.4394327952934088E-2</v>
      </c>
      <c r="E19" s="45"/>
      <c r="F19" s="139"/>
      <c r="G19" s="140"/>
      <c r="H19" s="140"/>
      <c r="I19" s="140"/>
      <c r="J19" s="140"/>
      <c r="K19" s="141"/>
    </row>
    <row r="20" spans="1:11" ht="18.5" x14ac:dyDescent="0.35">
      <c r="A20" s="134"/>
      <c r="B20" s="161"/>
      <c r="C20" s="43" t="s">
        <v>75</v>
      </c>
      <c r="D20" s="44">
        <f>Assumptions_hidden!C20</f>
        <v>3.4394327952934088E-2</v>
      </c>
      <c r="E20" s="45"/>
      <c r="F20" s="139"/>
      <c r="G20" s="140"/>
      <c r="H20" s="140"/>
      <c r="I20" s="140"/>
      <c r="J20" s="140"/>
      <c r="K20" s="141"/>
    </row>
    <row r="21" spans="1:11" ht="18.5" x14ac:dyDescent="0.35">
      <c r="A21" s="134"/>
      <c r="B21" s="161"/>
      <c r="C21" s="43" t="s">
        <v>76</v>
      </c>
      <c r="D21" s="46">
        <f>Assumptions_hidden!C29</f>
        <v>0.315594953593064</v>
      </c>
      <c r="E21" s="45"/>
      <c r="F21" s="139"/>
      <c r="G21" s="140"/>
      <c r="H21" s="140"/>
      <c r="I21" s="140"/>
      <c r="J21" s="140"/>
      <c r="K21" s="141"/>
    </row>
    <row r="22" spans="1:11" ht="18.5" x14ac:dyDescent="0.35">
      <c r="A22" s="134"/>
      <c r="B22" s="161"/>
      <c r="C22" s="43" t="s">
        <v>79</v>
      </c>
      <c r="D22" s="46">
        <f>Assumptions_hidden!C30</f>
        <v>0.315594953593064</v>
      </c>
      <c r="E22" s="45"/>
      <c r="F22" s="139"/>
      <c r="G22" s="140"/>
      <c r="H22" s="140"/>
      <c r="I22" s="140"/>
      <c r="J22" s="140"/>
      <c r="K22" s="141"/>
    </row>
    <row r="23" spans="1:11" ht="18.5" x14ac:dyDescent="0.35">
      <c r="A23" s="134"/>
      <c r="B23" s="161"/>
      <c r="C23" s="43" t="s">
        <v>77</v>
      </c>
      <c r="D23" s="46">
        <f>Assumptions_hidden!C40</f>
        <v>0.34998928154599807</v>
      </c>
      <c r="E23" s="45"/>
      <c r="F23" s="139"/>
      <c r="G23" s="140"/>
      <c r="H23" s="140"/>
      <c r="I23" s="140"/>
      <c r="J23" s="140"/>
      <c r="K23" s="141"/>
    </row>
    <row r="24" spans="1:11" ht="18.5" x14ac:dyDescent="0.35">
      <c r="A24" s="134"/>
      <c r="B24" s="161"/>
      <c r="C24" s="43" t="s">
        <v>78</v>
      </c>
      <c r="D24" s="46">
        <f>Assumptions_hidden!C41</f>
        <v>0.34998928154599807</v>
      </c>
      <c r="E24" s="45"/>
      <c r="F24" s="139"/>
      <c r="G24" s="140"/>
      <c r="H24" s="140"/>
      <c r="I24" s="140"/>
      <c r="J24" s="140"/>
      <c r="K24" s="141"/>
    </row>
    <row r="25" spans="1:11" ht="17.25" customHeight="1" x14ac:dyDescent="0.35">
      <c r="A25" s="134"/>
      <c r="B25" s="161"/>
      <c r="C25" s="43" t="s">
        <v>80</v>
      </c>
      <c r="D25" s="39">
        <f>Assumptions_hidden!C49</f>
        <v>4.3</v>
      </c>
      <c r="E25" s="45"/>
      <c r="F25" s="139"/>
      <c r="G25" s="140"/>
      <c r="H25" s="140"/>
      <c r="I25" s="140"/>
      <c r="J25" s="140"/>
      <c r="K25" s="141"/>
    </row>
    <row r="26" spans="1:11" ht="19" thickBot="1" x14ac:dyDescent="0.4">
      <c r="A26" s="134"/>
      <c r="B26" s="161"/>
      <c r="C26" s="47" t="s">
        <v>81</v>
      </c>
      <c r="D26" s="48">
        <f>Assumptions_hidden!C50</f>
        <v>4.7</v>
      </c>
      <c r="E26" s="49"/>
      <c r="F26" s="139"/>
      <c r="G26" s="140"/>
      <c r="H26" s="140"/>
      <c r="I26" s="140"/>
      <c r="J26" s="140"/>
      <c r="K26" s="141"/>
    </row>
    <row r="27" spans="1:11" ht="18" customHeight="1" thickBot="1" x14ac:dyDescent="0.5">
      <c r="A27" s="134"/>
      <c r="B27" s="161"/>
      <c r="C27" s="50"/>
      <c r="D27" s="50"/>
      <c r="E27" s="50"/>
      <c r="F27" s="139"/>
      <c r="G27" s="140"/>
      <c r="H27" s="140"/>
      <c r="I27" s="140"/>
      <c r="J27" s="140"/>
      <c r="K27" s="141"/>
    </row>
    <row r="28" spans="1:11" ht="21.75" customHeight="1" thickBot="1" x14ac:dyDescent="0.4">
      <c r="A28" s="134"/>
      <c r="B28" s="161"/>
      <c r="C28" s="148" t="s">
        <v>83</v>
      </c>
      <c r="D28" s="149"/>
      <c r="E28" s="150"/>
      <c r="F28" s="139"/>
      <c r="G28" s="140"/>
      <c r="H28" s="140"/>
      <c r="I28" s="140"/>
      <c r="J28" s="140"/>
      <c r="K28" s="141"/>
    </row>
    <row r="29" spans="1:11" ht="21" x14ac:dyDescent="0.45">
      <c r="A29" s="134"/>
      <c r="B29" s="161"/>
      <c r="C29" s="41" t="s">
        <v>117</v>
      </c>
      <c r="D29" s="51">
        <f>Assumptions_hidden!C24</f>
        <v>434</v>
      </c>
      <c r="E29" s="52"/>
      <c r="F29" s="139"/>
      <c r="G29" s="140"/>
      <c r="H29" s="140"/>
      <c r="I29" s="140"/>
      <c r="J29" s="140"/>
      <c r="K29" s="141"/>
    </row>
    <row r="30" spans="1:11" ht="39.5" x14ac:dyDescent="0.45">
      <c r="A30" s="134"/>
      <c r="B30" s="161"/>
      <c r="C30" s="43" t="s">
        <v>118</v>
      </c>
      <c r="D30" s="53">
        <f>Assumptions_hidden!C34</f>
        <v>42</v>
      </c>
      <c r="E30" s="54"/>
      <c r="F30" s="139"/>
      <c r="G30" s="140"/>
      <c r="H30" s="140"/>
      <c r="I30" s="140"/>
      <c r="J30" s="140"/>
      <c r="K30" s="141"/>
    </row>
    <row r="31" spans="1:11" ht="21.75" customHeight="1" x14ac:dyDescent="0.45">
      <c r="A31" s="134"/>
      <c r="B31" s="161"/>
      <c r="C31" s="43" t="s">
        <v>119</v>
      </c>
      <c r="D31" s="53">
        <f>Assumptions_hidden!C35</f>
        <v>37</v>
      </c>
      <c r="E31" s="54"/>
      <c r="F31" s="139"/>
      <c r="G31" s="140"/>
      <c r="H31" s="140"/>
      <c r="I31" s="140"/>
      <c r="J31" s="140"/>
      <c r="K31" s="141"/>
    </row>
    <row r="32" spans="1:11" ht="15" customHeight="1" thickBot="1" x14ac:dyDescent="0.5">
      <c r="A32" s="134"/>
      <c r="B32" s="161"/>
      <c r="C32" s="47" t="s">
        <v>84</v>
      </c>
      <c r="D32" s="55">
        <f>Assumptions_hidden!C56</f>
        <v>1560</v>
      </c>
      <c r="E32" s="56"/>
      <c r="F32" s="139"/>
      <c r="G32" s="140"/>
      <c r="H32" s="140"/>
      <c r="I32" s="140"/>
      <c r="J32" s="140"/>
      <c r="K32" s="141"/>
    </row>
    <row r="33" spans="1:16" ht="19" thickBot="1" x14ac:dyDescent="0.5">
      <c r="A33" s="134"/>
      <c r="B33" s="161"/>
      <c r="C33" s="57"/>
      <c r="D33" s="50"/>
      <c r="E33" s="50"/>
      <c r="F33" s="139"/>
      <c r="G33" s="140"/>
      <c r="H33" s="140"/>
      <c r="I33" s="140"/>
      <c r="J33" s="140"/>
      <c r="K33" s="141"/>
    </row>
    <row r="34" spans="1:16" ht="19" thickBot="1" x14ac:dyDescent="0.4">
      <c r="A34" s="134"/>
      <c r="B34" s="161"/>
      <c r="C34" s="148" t="s">
        <v>85</v>
      </c>
      <c r="D34" s="149"/>
      <c r="E34" s="150"/>
      <c r="F34" s="139"/>
      <c r="G34" s="140"/>
      <c r="H34" s="140"/>
      <c r="I34" s="140"/>
      <c r="J34" s="140"/>
      <c r="K34" s="141"/>
    </row>
    <row r="35" spans="1:16" ht="18.5" x14ac:dyDescent="0.45">
      <c r="A35" s="151" t="s">
        <v>13</v>
      </c>
      <c r="B35" s="161"/>
      <c r="C35" s="41" t="s">
        <v>120</v>
      </c>
      <c r="D35" s="58">
        <v>3.9800000000000002E-2</v>
      </c>
      <c r="E35" s="59"/>
      <c r="F35" s="139"/>
      <c r="G35" s="140"/>
      <c r="H35" s="140"/>
      <c r="I35" s="140"/>
      <c r="J35" s="140"/>
      <c r="K35" s="141"/>
      <c r="M35" s="10"/>
      <c r="N35" s="10"/>
      <c r="O35" s="10"/>
      <c r="P35" s="10"/>
    </row>
    <row r="36" spans="1:16" ht="14.5" customHeight="1" thickBot="1" x14ac:dyDescent="0.5">
      <c r="A36" s="151"/>
      <c r="B36" s="162"/>
      <c r="C36" s="47" t="s">
        <v>1</v>
      </c>
      <c r="D36" s="60">
        <v>30</v>
      </c>
      <c r="E36" s="61"/>
      <c r="F36" s="142"/>
      <c r="G36" s="143"/>
      <c r="H36" s="143"/>
      <c r="I36" s="143"/>
      <c r="J36" s="143"/>
      <c r="K36" s="144"/>
      <c r="M36" s="10"/>
      <c r="N36" s="10"/>
      <c r="O36" s="10"/>
      <c r="P36" s="10"/>
    </row>
    <row r="37" spans="1:16" ht="14.5" customHeight="1" thickBot="1" x14ac:dyDescent="0.4">
      <c r="A37" s="151"/>
    </row>
    <row r="38" spans="1:16" ht="15" thickBot="1" x14ac:dyDescent="0.4">
      <c r="A38" s="151"/>
      <c r="L38" s="18"/>
    </row>
    <row r="39" spans="1:16" x14ac:dyDescent="0.35">
      <c r="A39" s="151"/>
      <c r="C39" s="10"/>
      <c r="D39" s="10"/>
    </row>
    <row r="40" spans="1:16" x14ac:dyDescent="0.35">
      <c r="A40" s="151"/>
      <c r="C40" s="10"/>
      <c r="D40" s="10"/>
      <c r="E40" s="10"/>
    </row>
  </sheetData>
  <dataConsolidate/>
  <mergeCells count="16">
    <mergeCell ref="A35:A40"/>
    <mergeCell ref="C15:E15"/>
    <mergeCell ref="C14:E14"/>
    <mergeCell ref="A1:A34"/>
    <mergeCell ref="C1:E1"/>
    <mergeCell ref="C8:E8"/>
    <mergeCell ref="C9:E9"/>
    <mergeCell ref="C28:E28"/>
    <mergeCell ref="B14:B36"/>
    <mergeCell ref="B8:B11"/>
    <mergeCell ref="C12:E12"/>
    <mergeCell ref="F8:J11"/>
    <mergeCell ref="F14:K36"/>
    <mergeCell ref="B1:B5"/>
    <mergeCell ref="C34:E34"/>
    <mergeCell ref="F2:I5"/>
  </mergeCells>
  <dataValidations count="4">
    <dataValidation type="list" allowBlank="1" showInputMessage="1" showErrorMessage="1" sqref="D3" xr:uid="{245EB589-659F-4407-8FC3-1A12CD38B338}">
      <formula1>"-, before 1981, 1981-2010"</formula1>
    </dataValidation>
    <dataValidation type="list" allowBlank="1" showInputMessage="1" showErrorMessage="1" sqref="D5" xr:uid="{BF81CB50-773B-47D2-B02A-88D78DA0503D}">
      <formula1>"-, Oil, Natural Gas"</formula1>
    </dataValidation>
    <dataValidation type="list" allowBlank="1" showInputMessage="1" showErrorMessage="1" sqref="D2" xr:uid="{3C064CC4-2549-4541-94EC-E9C040157D28}">
      <formula1>"-, Austria, Croatia, Estonia, Germany, Greece, Italy, Netherlands"</formula1>
    </dataValidation>
    <dataValidation type="list" allowBlank="1" showInputMessage="1" showErrorMessage="1" sqref="C9" xr:uid="{17E29C75-E0DA-4EE9-AC8E-7B4C425559DF}">
      <formula1>"-, Windows Upgrade, Thermal Insulation, Windows Upgrade &amp; Thermal Insulation, Heat Pump, Windows Upgrade &amp; Thermal Insulation &amp; Heat Pump"</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D6818-7F94-47F9-B073-70003DB609D1}">
  <dimension ref="B1:R71"/>
  <sheetViews>
    <sheetView zoomScale="60" zoomScaleNormal="60" workbookViewId="0">
      <selection activeCell="G12" sqref="G12"/>
    </sheetView>
  </sheetViews>
  <sheetFormatPr defaultRowHeight="18.5" x14ac:dyDescent="0.45"/>
  <cols>
    <col min="2" max="2" width="90.54296875" style="50" customWidth="1"/>
    <col min="3" max="3" width="11.81640625" style="50" customWidth="1"/>
    <col min="4" max="4" width="22" customWidth="1"/>
    <col min="9" max="9" width="54.7265625" style="50" bestFit="1" customWidth="1"/>
    <col min="10" max="10" width="55.54296875" style="50" bestFit="1" customWidth="1"/>
    <col min="11" max="11" width="35.1796875" style="50" customWidth="1"/>
    <col min="12" max="12" width="46.54296875" style="50" bestFit="1" customWidth="1"/>
    <col min="13" max="13" width="34.81640625" style="50" bestFit="1" customWidth="1"/>
    <col min="14" max="14" width="46.1796875" style="50" bestFit="1" customWidth="1"/>
    <col min="15" max="15" width="27.453125" style="50" customWidth="1"/>
    <col min="16" max="16" width="25" style="50" customWidth="1"/>
    <col min="17" max="17" width="31.1796875" style="50" customWidth="1"/>
    <col min="18" max="18" width="9.1796875" style="50"/>
  </cols>
  <sheetData>
    <row r="1" spans="2:17" ht="37" customHeight="1" thickBot="1" x14ac:dyDescent="0.5">
      <c r="B1" s="169" t="s">
        <v>21</v>
      </c>
      <c r="C1" s="170"/>
      <c r="D1" s="171"/>
    </row>
    <row r="2" spans="2:17" x14ac:dyDescent="0.45">
      <c r="B2" s="94" t="s">
        <v>18</v>
      </c>
      <c r="C2" s="99" t="s">
        <v>43</v>
      </c>
    </row>
    <row r="3" spans="2:17" x14ac:dyDescent="0.45">
      <c r="B3" s="95" t="s">
        <v>17</v>
      </c>
      <c r="C3" s="100">
        <f>IF(Assumptions!D2=Assumptions_hidden!I8,IF(Assumptions!D5="Oil",Assumptions_hidden!N8,IF(Assumptions!D5="Natural Gas",Assumptions_hidden!O8)),IF(Assumptions!D2=Assumptions_hidden!I9,IF(Assumptions!D5="Oil",Assumptions_hidden!N9,IF(Assumptions!D5="Natural Gas",Assumptions_hidden!O9)),IF(Assumptions!D2=Assumptions_hidden!I10,IF(Assumptions!D5="Oil",Assumptions_hidden!N10,IF(Assumptions!D5="Natural Gas",Assumptions_hidden!O10)),IF(Assumptions!D2=Assumptions_hidden!I11,IF(Assumptions!D5="Oil",Assumptions_hidden!N11,IF(Assumptions!D5="Natural Gas",Assumptions_hidden!O11)), IF(Assumptions!D2=Assumptions_hidden!I12,IF(Assumptions!D5="Oil",Assumptions_hidden!N12,IF(Assumptions!D5="Natural Gas",Assumptions_hidden!O12)), IF(Assumptions!D2=Assumptions_hidden!I13,IF(Assumptions!D5="Oil",Assumptions_hidden!N13,IF(Assumptions!D5="Natural Gas",Assumptions_hidden!O13)),IF(Assumptions!D2=Assumptions_hidden!I14,IF(Assumptions!D5="Oil",Assumptions_hidden!N14,IF(Assumptions!D5="Natural Gas",Assumptions_hidden!O14)),IF(Assumptions!D2=Assumptions_hidden!I15,IF(Assumptions!D5="Oil",Assumptions_hidden!N15,IF(Assumptions!D5="Natural Gas",Assumptions_hidden!O15))))))))))</f>
        <v>0.14719829317142641</v>
      </c>
    </row>
    <row r="4" spans="2:17" x14ac:dyDescent="0.45">
      <c r="B4" s="95" t="s">
        <v>19</v>
      </c>
      <c r="C4" s="99">
        <f>IF(Assumptions!D2=Assumptions_hidden!I8,Assumptions_hidden!P8,IF(Assumptions!D2=Assumptions_hidden!I9,Assumptions_hidden!P9,IF(Assumptions!D2=Assumptions_hidden!I10,Assumptions_hidden!P10,IF(Assumptions!D2=Assumptions_hidden!I11,Assumptions_hidden!P11,IF(Assumptions!D2=Assumptions_hidden!I12,Assumptions_hidden!P12, IF(Assumptions!D2=Assumptions_hidden!I13,Assumptions_hidden!P13, IF(Assumptions!D2=Assumptions_hidden!I14,Assumptions_hidden!P14, IF(Assumptions!D2=Assumptions_hidden!I15,Assumptions_hidden!O15))))))))</f>
        <v>0.23050000000000001</v>
      </c>
    </row>
    <row r="5" spans="2:17" ht="55.5" x14ac:dyDescent="0.45">
      <c r="B5" s="95" t="s">
        <v>115</v>
      </c>
      <c r="C5" s="101">
        <f>IF(Assumptions!D3="before 1981",Assumptions_hidden!J46,IF(Assumptions!D3="1981-2010",Assumptions_hidden!K46, IF(Assumptions!D3="After 2010",Assumptions_hidden!L46)))</f>
        <v>8.3880963794642854E-2</v>
      </c>
      <c r="I5" s="172" t="s">
        <v>6</v>
      </c>
      <c r="J5" s="57" t="s">
        <v>129</v>
      </c>
      <c r="K5" s="168" t="s">
        <v>130</v>
      </c>
      <c r="L5" s="168" t="s">
        <v>64</v>
      </c>
      <c r="M5" s="57" t="s">
        <v>131</v>
      </c>
      <c r="N5" s="57" t="s">
        <v>48</v>
      </c>
      <c r="O5" s="57" t="s">
        <v>50</v>
      </c>
      <c r="P5" s="57" t="s">
        <v>52</v>
      </c>
      <c r="Q5" s="57" t="s">
        <v>65</v>
      </c>
    </row>
    <row r="6" spans="2:17" ht="111" x14ac:dyDescent="0.45">
      <c r="B6" s="94" t="s">
        <v>116</v>
      </c>
      <c r="C6" s="101">
        <f>IF(Assumptions!D3="before 1981",Assumptions_hidden!J47,IF(Assumptions!D3="1981-2010",Assumptions_hidden!K47, IF(Assumptions!D3="After 2010",Assumptions_hidden!L47)))</f>
        <v>7.3890046352040814E-2</v>
      </c>
      <c r="F6">
        <f>Q8/80</f>
        <v>263.12874999999997</v>
      </c>
      <c r="I6" s="172"/>
      <c r="J6" s="112" t="s">
        <v>63</v>
      </c>
      <c r="K6" s="168"/>
      <c r="L6" s="168"/>
      <c r="M6" s="112" t="s">
        <v>44</v>
      </c>
      <c r="N6" s="113" t="s">
        <v>49</v>
      </c>
      <c r="O6" s="112" t="s">
        <v>51</v>
      </c>
      <c r="P6" s="112" t="s">
        <v>53</v>
      </c>
      <c r="Q6" s="112" t="s">
        <v>45</v>
      </c>
    </row>
    <row r="7" spans="2:17" ht="21" x14ac:dyDescent="0.45">
      <c r="B7" s="94" t="s">
        <v>121</v>
      </c>
      <c r="C7" s="102">
        <f>2*(Assumptions!D4/7)*3+2*(Assumptions!D4/(Assumptions!D4/7))*3+Assumptions!D4+Assumptions!D4</f>
        <v>270.57142857142856</v>
      </c>
      <c r="O7" s="99"/>
      <c r="P7" s="114"/>
    </row>
    <row r="8" spans="2:17" ht="21" x14ac:dyDescent="0.45">
      <c r="B8" s="94" t="s">
        <v>122</v>
      </c>
      <c r="C8" s="102">
        <f>C7-C9-C10-C12</f>
        <v>86.571428571428555</v>
      </c>
      <c r="H8" s="7"/>
      <c r="I8" s="50" t="s">
        <v>30</v>
      </c>
      <c r="J8" s="115">
        <v>159.33099999999999</v>
      </c>
      <c r="K8" s="116">
        <f>J8*Assumptions!$D$4</f>
        <v>12746.48</v>
      </c>
      <c r="L8" s="116">
        <f>K8/L22</f>
        <v>18326.927222694059</v>
      </c>
      <c r="M8" s="117">
        <v>0.13</v>
      </c>
      <c r="N8" s="100">
        <v>0.14188124455877033</v>
      </c>
      <c r="O8" s="99">
        <v>7.6700000000000004E-2</v>
      </c>
      <c r="P8" s="50">
        <v>0.22489999999999999</v>
      </c>
      <c r="Q8" s="104">
        <v>21050.3</v>
      </c>
    </row>
    <row r="9" spans="2:17" ht="21" x14ac:dyDescent="0.45">
      <c r="B9" s="94" t="s">
        <v>123</v>
      </c>
      <c r="C9" s="99">
        <f>Assumptions!D4</f>
        <v>80</v>
      </c>
      <c r="H9" s="7"/>
      <c r="I9" s="50" t="s">
        <v>28</v>
      </c>
      <c r="J9" s="115">
        <v>150.02700000000002</v>
      </c>
      <c r="K9" s="116">
        <f>J9*Assumptions!$D$4</f>
        <v>12002.160000000002</v>
      </c>
      <c r="L9" s="116">
        <f t="shared" ref="L9:L14" si="0">K9/L23</f>
        <v>17450.913373178555</v>
      </c>
      <c r="M9" s="99">
        <v>0.14499999999999999</v>
      </c>
      <c r="N9" s="100">
        <v>0.13637763283689822</v>
      </c>
      <c r="O9" s="99">
        <v>4.1200000000000001E-2</v>
      </c>
      <c r="P9" s="50">
        <v>0.13539999999999999</v>
      </c>
      <c r="Q9" s="104">
        <v>18259.100000000002</v>
      </c>
    </row>
    <row r="10" spans="2:17" ht="21" x14ac:dyDescent="0.45">
      <c r="B10" s="95" t="s">
        <v>124</v>
      </c>
      <c r="C10" s="99">
        <f>Assumptions!D4</f>
        <v>80</v>
      </c>
      <c r="I10" s="50" t="s">
        <v>29</v>
      </c>
      <c r="J10" s="115">
        <v>169.798</v>
      </c>
      <c r="K10" s="116">
        <f>J10*Assumptions!$D$4</f>
        <v>13583.84</v>
      </c>
      <c r="L10" s="116">
        <f t="shared" si="0"/>
        <v>18939.598221972665</v>
      </c>
      <c r="M10" s="99">
        <v>0.41399999999999998</v>
      </c>
      <c r="N10" s="100">
        <v>0.13973576880278629</v>
      </c>
      <c r="O10" s="99">
        <v>0.1106</v>
      </c>
      <c r="P10" s="50">
        <v>0.2056</v>
      </c>
      <c r="Q10" s="104">
        <v>17212.400000000001</v>
      </c>
    </row>
    <row r="11" spans="2:17" ht="14.15" customHeight="1" x14ac:dyDescent="0.45">
      <c r="B11" s="95" t="s">
        <v>41</v>
      </c>
      <c r="C11" s="103">
        <v>0.3</v>
      </c>
      <c r="F11" s="14"/>
      <c r="I11" s="50" t="s">
        <v>42</v>
      </c>
      <c r="J11" s="115">
        <v>130.256</v>
      </c>
      <c r="K11" s="116">
        <f>J11*Assumptions!$D$4</f>
        <v>10420.48</v>
      </c>
      <c r="L11" s="116">
        <f t="shared" si="0"/>
        <v>15801.428292437125</v>
      </c>
      <c r="M11" s="99">
        <v>0.375</v>
      </c>
      <c r="N11" s="100">
        <v>0.14990345825505844</v>
      </c>
      <c r="O11" s="99">
        <v>8.0600000000000005E-2</v>
      </c>
      <c r="P11" s="50">
        <v>0.32790000000000002</v>
      </c>
      <c r="Q11" s="104">
        <v>17793.900000000001</v>
      </c>
    </row>
    <row r="12" spans="2:17" ht="21" x14ac:dyDescent="0.45">
      <c r="B12" s="95" t="s">
        <v>125</v>
      </c>
      <c r="C12" s="99">
        <f>C11*Assumptions!D4</f>
        <v>24</v>
      </c>
      <c r="F12" s="13"/>
      <c r="G12" s="13"/>
      <c r="I12" s="50" t="s">
        <v>12</v>
      </c>
      <c r="J12" s="115">
        <v>85.015299999999996</v>
      </c>
      <c r="K12" s="116">
        <f>J12*Assumptions!$D$4</f>
        <v>6801.2240000000002</v>
      </c>
      <c r="L12" s="116">
        <f t="shared" si="0"/>
        <v>12778.772197496963</v>
      </c>
      <c r="M12" s="99">
        <v>0.377</v>
      </c>
      <c r="N12" s="100">
        <v>0.14719829317142641</v>
      </c>
      <c r="O12" s="99">
        <v>8.8800000000000004E-2</v>
      </c>
      <c r="P12" s="50">
        <v>0.23050000000000001</v>
      </c>
      <c r="Q12" s="104">
        <v>11978.9</v>
      </c>
    </row>
    <row r="13" spans="2:17" x14ac:dyDescent="0.45">
      <c r="B13" s="94" t="s">
        <v>33</v>
      </c>
      <c r="C13" s="104">
        <f>IF(Assumptions!D2=Assumptions_hidden!I8,Assumptions_hidden!L8*Assumptions_hidden!L22,IF(Assumptions!D2=Assumptions_hidden!I9,Assumptions_hidden!L9*Assumptions_hidden!L23,IF(Assumptions!D2=Assumptions_hidden!I11,Assumptions_hidden!L11*Assumptions_hidden!L24,IF(Assumptions!D2=Assumptions_hidden!I12,Assumptions_hidden!L12*Assumptions_hidden!L25,IF(Assumptions!D2=Assumptions_hidden!I10,Assumptions_hidden!L10*Assumptions_hidden!L26,IF(Assumptions!D2=Assumptions_hidden!I13,Assumptions_hidden!L13*Assumptions_hidden!L27,IF(Assumptions!D2=Assumptions_hidden!I14,Assumptions_hidden!L14*Assumptions_hidden!L28)))))))</f>
        <v>8427.1458025289139</v>
      </c>
      <c r="E13" s="2"/>
      <c r="I13" s="50" t="s">
        <v>32</v>
      </c>
      <c r="J13" s="115">
        <v>109.7872</v>
      </c>
      <c r="K13" s="116">
        <f>J13*Assumptions!$D$4</f>
        <v>8782.9760000000006</v>
      </c>
      <c r="L13" s="116">
        <f t="shared" si="0"/>
        <v>13123.444842842804</v>
      </c>
      <c r="M13" s="99">
        <v>0.26700000000000002</v>
      </c>
      <c r="N13" s="100">
        <v>0.15718128514557472</v>
      </c>
      <c r="O13" s="99">
        <v>9.8599999999999993E-2</v>
      </c>
      <c r="P13" s="50">
        <v>0.3115</v>
      </c>
      <c r="Q13" s="104">
        <v>15119</v>
      </c>
    </row>
    <row r="14" spans="2:17" x14ac:dyDescent="0.45">
      <c r="B14" s="95" t="s">
        <v>22</v>
      </c>
      <c r="C14" s="104">
        <f>IF(Assumptions!D2=Assumptions_hidden!I8,Assumptions_hidden!L8*Assumptions_hidden!N22,IF(Assumptions!D2=Assumptions_hidden!I9,Assumptions_hidden!L9*Assumptions_hidden!N23,IF(Assumptions!D2=Assumptions_hidden!I11,Assumptions_hidden!L11*Assumptions_hidden!N24,IF(Assumptions!D2=Assumptions_hidden!I12,Assumptions_hidden!L12*Assumptions_hidden!N25,IF(Assumptions!D2=Assumptions_hidden!I10,Assumptions_hidden!L10*Assumptions_hidden!N26,IF(Assumptions!D2=Assumptions_hidden!I13,Assumptions_hidden!L13*Assumptions_hidden!N27,IF(Assumptions!D2=Assumptions_hidden!I14,Assumptions_hidden!L14*Assumptions_hidden!N28)))))))</f>
        <v>26.08996609996478</v>
      </c>
      <c r="E14" s="2"/>
      <c r="I14" s="50" t="s">
        <v>31</v>
      </c>
      <c r="J14" s="115">
        <v>87.225000000000009</v>
      </c>
      <c r="K14" s="116">
        <f>J14*Assumptions!$D$4</f>
        <v>6978.0000000000009</v>
      </c>
      <c r="L14" s="116">
        <f t="shared" si="0"/>
        <v>10596.250799764395</v>
      </c>
      <c r="M14" s="99">
        <v>0.33700000000000002</v>
      </c>
      <c r="N14" s="100">
        <v>0.15326159422094651</v>
      </c>
      <c r="O14" s="99">
        <v>0.1293</v>
      </c>
      <c r="P14" s="50">
        <v>5.9499999999999997E-2</v>
      </c>
      <c r="Q14" s="104">
        <v>14770.1</v>
      </c>
    </row>
    <row r="15" spans="2:17" x14ac:dyDescent="0.45">
      <c r="B15" s="95" t="s">
        <v>72</v>
      </c>
      <c r="C15" s="104">
        <f>SUM(C13:C14)</f>
        <v>8453.2357686288778</v>
      </c>
    </row>
    <row r="16" spans="2:17" ht="21" thickBot="1" x14ac:dyDescent="0.6">
      <c r="I16" s="95" t="s">
        <v>132</v>
      </c>
      <c r="J16" s="118">
        <v>0.245</v>
      </c>
      <c r="K16" s="119" t="s">
        <v>47</v>
      </c>
    </row>
    <row r="17" spans="2:15" ht="21" thickBot="1" x14ac:dyDescent="0.6">
      <c r="B17" s="157" t="s">
        <v>4</v>
      </c>
      <c r="C17" s="169"/>
      <c r="I17" s="95" t="s">
        <v>133</v>
      </c>
      <c r="J17" s="99">
        <v>5.2132701421800948E-3</v>
      </c>
      <c r="K17" s="119" t="s">
        <v>46</v>
      </c>
    </row>
    <row r="18" spans="2:15" x14ac:dyDescent="0.45">
      <c r="B18" s="96" t="s">
        <v>61</v>
      </c>
    </row>
    <row r="19" spans="2:15" x14ac:dyDescent="0.45">
      <c r="B19" s="95" t="s">
        <v>23</v>
      </c>
      <c r="C19" s="105">
        <f>IF(Assumptions!D3="before 1981",Assumptions_hidden!J41, IF(Assumptions!D3="1981-2010",Assumptions_hidden!J37,Assumptions_hidden!J41))</f>
        <v>3.4394327952934088E-2</v>
      </c>
      <c r="I19" s="167"/>
      <c r="J19" s="167"/>
    </row>
    <row r="20" spans="2:15" x14ac:dyDescent="0.45">
      <c r="B20" s="95" t="s">
        <v>34</v>
      </c>
      <c r="C20" s="105">
        <f>IF(Assumptions!D3="before 1981",Assumptions_hidden!J41, IF(Assumptions!D3="1981-2010",Assumptions_hidden!J37,Assumptions_hidden!J41))</f>
        <v>3.4394327952934088E-2</v>
      </c>
      <c r="D20" s="15"/>
    </row>
    <row r="21" spans="2:15" ht="37" x14ac:dyDescent="0.45">
      <c r="B21" s="95" t="s">
        <v>35</v>
      </c>
      <c r="C21" s="104">
        <f>Assumptions!D19*C13</f>
        <v>289.8460164393714</v>
      </c>
      <c r="J21" s="131" t="s">
        <v>66</v>
      </c>
      <c r="K21" s="40" t="s">
        <v>67</v>
      </c>
      <c r="L21" s="40" t="s">
        <v>68</v>
      </c>
      <c r="M21" s="40" t="s">
        <v>69</v>
      </c>
      <c r="N21" s="40" t="s">
        <v>70</v>
      </c>
      <c r="O21" s="119" t="s">
        <v>71</v>
      </c>
    </row>
    <row r="22" spans="2:15" x14ac:dyDescent="0.45">
      <c r="B22" s="95" t="s">
        <v>36</v>
      </c>
      <c r="C22" s="104">
        <f>Assumptions!D20*C14</f>
        <v>0.89734685032312134</v>
      </c>
      <c r="I22" s="50" t="s">
        <v>30</v>
      </c>
      <c r="J22" s="120">
        <v>321530.76699999999</v>
      </c>
      <c r="K22" s="120">
        <v>223626.44</v>
      </c>
      <c r="L22" s="121">
        <f t="shared" ref="L22:L28" si="1">K22/J22</f>
        <v>0.69550557194422391</v>
      </c>
      <c r="M22" s="50">
        <v>24.968</v>
      </c>
      <c r="N22" s="121">
        <f t="shared" ref="N22:N28" si="2">M22/J22</f>
        <v>7.765353291991494E-5</v>
      </c>
    </row>
    <row r="23" spans="2:15" x14ac:dyDescent="0.45">
      <c r="B23" s="95" t="s">
        <v>37</v>
      </c>
      <c r="C23" s="104">
        <f>C21+C22</f>
        <v>290.74336328969451</v>
      </c>
      <c r="I23" s="50" t="s">
        <v>28</v>
      </c>
      <c r="J23" s="120">
        <v>101907.173</v>
      </c>
      <c r="K23" s="120">
        <v>70088.376999999993</v>
      </c>
      <c r="L23" s="121">
        <f t="shared" si="1"/>
        <v>0.68776686602816461</v>
      </c>
      <c r="M23" s="50">
        <v>1977.1389999999999</v>
      </c>
      <c r="N23" s="121">
        <f t="shared" si="2"/>
        <v>1.9401372266503753E-2</v>
      </c>
    </row>
    <row r="24" spans="2:15" ht="21" x14ac:dyDescent="0.45">
      <c r="B24" s="95" t="s">
        <v>126</v>
      </c>
      <c r="C24" s="106">
        <v>434</v>
      </c>
      <c r="I24" s="50" t="s">
        <v>29</v>
      </c>
      <c r="J24" s="120">
        <v>40385.402999999998</v>
      </c>
      <c r="K24" s="120">
        <v>28965.179</v>
      </c>
      <c r="L24" s="121">
        <f t="shared" si="1"/>
        <v>0.71721901598951487</v>
      </c>
      <c r="N24" s="121">
        <f t="shared" si="2"/>
        <v>0</v>
      </c>
    </row>
    <row r="25" spans="2:15" x14ac:dyDescent="0.45">
      <c r="B25" s="95" t="s">
        <v>38</v>
      </c>
      <c r="C25" s="104">
        <f>Assumptions!D29*C12</f>
        <v>10416</v>
      </c>
      <c r="I25" s="50" t="s">
        <v>42</v>
      </c>
      <c r="J25" s="120">
        <v>2459794.8849999998</v>
      </c>
      <c r="K25" s="120">
        <v>1622147.247</v>
      </c>
      <c r="L25" s="121">
        <f t="shared" si="1"/>
        <v>0.6594644361983053</v>
      </c>
      <c r="M25" s="50">
        <v>5022.076</v>
      </c>
      <c r="N25" s="121">
        <f t="shared" si="2"/>
        <v>2.0416645430986822E-3</v>
      </c>
    </row>
    <row r="26" spans="2:15" x14ac:dyDescent="0.45">
      <c r="B26" s="95" t="s">
        <v>39</v>
      </c>
      <c r="C26" s="102">
        <f>C21*Assumptions_hidden!C3+C22*Assumptions_hidden!C4</f>
        <v>42.871677351412146</v>
      </c>
      <c r="I26" s="50" t="s">
        <v>12</v>
      </c>
      <c r="J26" s="120">
        <v>175041.61799999999</v>
      </c>
      <c r="K26" s="120">
        <v>93162.1</v>
      </c>
      <c r="L26" s="121">
        <f t="shared" si="1"/>
        <v>0.53222828413297696</v>
      </c>
      <c r="M26" s="50">
        <v>7144.51</v>
      </c>
      <c r="N26" s="121">
        <f t="shared" si="2"/>
        <v>4.0816064668689256E-2</v>
      </c>
    </row>
    <row r="27" spans="2:15" ht="19" thickBot="1" x14ac:dyDescent="0.5">
      <c r="B27" s="97" t="s">
        <v>40</v>
      </c>
      <c r="C27" s="107">
        <f>C25/C26</f>
        <v>242.95760379566553</v>
      </c>
      <c r="I27" s="50" t="s">
        <v>32</v>
      </c>
      <c r="J27" s="120">
        <v>1340889.679</v>
      </c>
      <c r="K27" s="120">
        <v>897401.71200000006</v>
      </c>
      <c r="L27" s="121">
        <f t="shared" si="1"/>
        <v>0.66925842301154748</v>
      </c>
      <c r="M27" s="50">
        <v>10470.691000000001</v>
      </c>
      <c r="N27" s="121">
        <f t="shared" si="2"/>
        <v>7.8087639602154035E-3</v>
      </c>
    </row>
    <row r="28" spans="2:15" ht="19" thickTop="1" x14ac:dyDescent="0.45">
      <c r="B28" s="96" t="s">
        <v>24</v>
      </c>
      <c r="C28" s="99"/>
      <c r="I28" s="50" t="s">
        <v>31</v>
      </c>
      <c r="J28" s="120">
        <v>423716.19699999999</v>
      </c>
      <c r="K28" s="120">
        <v>279031.86499999999</v>
      </c>
      <c r="L28" s="121">
        <f t="shared" si="1"/>
        <v>0.65853480932663044</v>
      </c>
      <c r="M28" s="50">
        <v>1133.856</v>
      </c>
      <c r="N28" s="121">
        <f t="shared" si="2"/>
        <v>2.6759798375137404E-3</v>
      </c>
    </row>
    <row r="29" spans="2:15" x14ac:dyDescent="0.45">
      <c r="B29" s="95" t="s">
        <v>23</v>
      </c>
      <c r="C29" s="105">
        <f>IF(Assumptions!D3="before 1981",Assumptions_hidden!J42, IF(Assumptions!D3="1981-2010",Assumptions_hidden!J38,Assumptions_hidden!J42))</f>
        <v>0.315594953593064</v>
      </c>
    </row>
    <row r="30" spans="2:15" x14ac:dyDescent="0.45">
      <c r="B30" s="95" t="s">
        <v>34</v>
      </c>
      <c r="C30" s="105">
        <f>IF(Assumptions!D3="before 1981",Assumptions_hidden!J42, IF(Assumptions!D3="1981-2010",Assumptions_hidden!J38,Assumptions_hidden!J42))</f>
        <v>0.315594953593064</v>
      </c>
      <c r="D30" s="15"/>
    </row>
    <row r="31" spans="2:15" x14ac:dyDescent="0.45">
      <c r="B31" s="95" t="s">
        <v>35</v>
      </c>
      <c r="C31" s="104">
        <f>Assumptions!D21*C13</f>
        <v>2659.5646884710968</v>
      </c>
    </row>
    <row r="32" spans="2:15" x14ac:dyDescent="0.45">
      <c r="B32" s="95" t="s">
        <v>36</v>
      </c>
      <c r="C32" s="104">
        <f>Assumptions!D22*C14</f>
        <v>8.2338616405629974</v>
      </c>
    </row>
    <row r="33" spans="2:12" x14ac:dyDescent="0.45">
      <c r="B33" s="95" t="s">
        <v>37</v>
      </c>
      <c r="C33" s="104">
        <f>C31+C32</f>
        <v>2667.79855011166</v>
      </c>
      <c r="I33" s="50" t="str">
        <f>Assumptions!C9</f>
        <v>Windows Upgrade &amp; Thermal Insulation &amp; Heat Pump</v>
      </c>
    </row>
    <row r="34" spans="2:12" ht="15.65" customHeight="1" x14ac:dyDescent="0.45">
      <c r="B34" s="95" t="s">
        <v>127</v>
      </c>
      <c r="C34" s="106">
        <v>42</v>
      </c>
    </row>
    <row r="35" spans="2:12" ht="21" x14ac:dyDescent="0.45">
      <c r="B35" s="95" t="s">
        <v>128</v>
      </c>
      <c r="C35" s="106">
        <v>37</v>
      </c>
    </row>
    <row r="36" spans="2:12" x14ac:dyDescent="0.45">
      <c r="B36" s="95" t="s">
        <v>38</v>
      </c>
      <c r="C36" s="104">
        <f>Assumptions!D30*C8+Assumptions!D31*C9</f>
        <v>6595.9999999999991</v>
      </c>
      <c r="I36" s="122" t="s">
        <v>90</v>
      </c>
      <c r="J36" s="122" t="s">
        <v>94</v>
      </c>
    </row>
    <row r="37" spans="2:12" x14ac:dyDescent="0.45">
      <c r="B37" s="95" t="s">
        <v>39</v>
      </c>
      <c r="C37" s="104">
        <f>C31*Assumptions_hidden!C3+C32*Assumptions_hidden!C4</f>
        <v>393.38128783009159</v>
      </c>
      <c r="I37" s="123" t="s">
        <v>91</v>
      </c>
      <c r="J37" s="124">
        <v>3.4394327952934088E-2</v>
      </c>
    </row>
    <row r="38" spans="2:12" ht="19" thickBot="1" x14ac:dyDescent="0.5">
      <c r="B38" s="98" t="s">
        <v>40</v>
      </c>
      <c r="C38" s="108">
        <f>C36/C37</f>
        <v>16.767447268231347</v>
      </c>
      <c r="I38" s="123" t="s">
        <v>92</v>
      </c>
      <c r="J38" s="124">
        <v>0.315594953593064</v>
      </c>
    </row>
    <row r="39" spans="2:12" x14ac:dyDescent="0.45">
      <c r="B39" s="96" t="s">
        <v>26</v>
      </c>
      <c r="C39" s="99"/>
      <c r="I39" s="123" t="s">
        <v>26</v>
      </c>
      <c r="J39" s="124">
        <v>0.34998928154599807</v>
      </c>
    </row>
    <row r="40" spans="2:12" x14ac:dyDescent="0.45">
      <c r="B40" s="95" t="s">
        <v>23</v>
      </c>
      <c r="C40" s="105">
        <f>IF(Assumptions!D3="before 1981",Assumptions_hidden!J43, IF(Assumptions!D3="1981-2010",Assumptions_hidden!J39,Assumptions_hidden!J43))</f>
        <v>0.34998928154599807</v>
      </c>
      <c r="I40" s="122" t="s">
        <v>93</v>
      </c>
      <c r="J40" s="122" t="s">
        <v>94</v>
      </c>
    </row>
    <row r="41" spans="2:12" x14ac:dyDescent="0.45">
      <c r="B41" s="95" t="s">
        <v>34</v>
      </c>
      <c r="C41" s="105">
        <f>IF(Assumptions!D3="before 1981",Assumptions_hidden!J43, IF(Assumptions!D3="1981-2010",Assumptions_hidden!J39,Assumptions_hidden!J43))</f>
        <v>0.34998928154599807</v>
      </c>
      <c r="D41" s="15"/>
      <c r="I41" s="123" t="s">
        <v>91</v>
      </c>
      <c r="J41" s="124">
        <v>3.4394327952934088E-2</v>
      </c>
    </row>
    <row r="42" spans="2:12" x14ac:dyDescent="0.45">
      <c r="B42" s="95" t="s">
        <v>35</v>
      </c>
      <c r="C42" s="104">
        <f>Assumptions!D23*C13</f>
        <v>2949.4107049104678</v>
      </c>
      <c r="D42" s="10"/>
      <c r="I42" s="123" t="s">
        <v>92</v>
      </c>
      <c r="J42" s="124">
        <v>0.52495216585084703</v>
      </c>
    </row>
    <row r="43" spans="2:12" x14ac:dyDescent="0.45">
      <c r="B43" s="95" t="s">
        <v>36</v>
      </c>
      <c r="C43" s="104">
        <f>Assumptions!D24*C14</f>
        <v>9.1312084908861184</v>
      </c>
      <c r="I43" s="123" t="s">
        <v>26</v>
      </c>
      <c r="J43" s="124">
        <v>0.5593464938037811</v>
      </c>
    </row>
    <row r="44" spans="2:12" x14ac:dyDescent="0.45">
      <c r="B44" s="95" t="s">
        <v>37</v>
      </c>
      <c r="C44" s="104">
        <f>C42+C43</f>
        <v>2958.5419134013537</v>
      </c>
    </row>
    <row r="45" spans="2:12" x14ac:dyDescent="0.45">
      <c r="B45" s="95" t="s">
        <v>38</v>
      </c>
      <c r="C45" s="104">
        <f>C36+C25</f>
        <v>17012</v>
      </c>
      <c r="I45" s="125"/>
      <c r="J45" s="122" t="s">
        <v>93</v>
      </c>
      <c r="K45" s="122" t="s">
        <v>90</v>
      </c>
      <c r="L45" s="122" t="s">
        <v>95</v>
      </c>
    </row>
    <row r="46" spans="2:12" ht="21" x14ac:dyDescent="0.45">
      <c r="B46" s="95" t="s">
        <v>39</v>
      </c>
      <c r="C46" s="104">
        <f>C42*Assumptions_hidden!C3+C43*Assumptions_hidden!C4</f>
        <v>436.25296518150373</v>
      </c>
      <c r="I46" s="126" t="s">
        <v>115</v>
      </c>
      <c r="J46" s="127">
        <v>0.24239113437499998</v>
      </c>
      <c r="K46" s="127">
        <v>8.3880963794642854E-2</v>
      </c>
      <c r="L46" s="127">
        <v>5.928657834821429E-2</v>
      </c>
    </row>
    <row r="47" spans="2:12" ht="21.5" thickBot="1" x14ac:dyDescent="0.5">
      <c r="B47" s="98" t="s">
        <v>40</v>
      </c>
      <c r="C47" s="108">
        <f>C45/C46</f>
        <v>38.995723485620623</v>
      </c>
      <c r="I47" s="128" t="s">
        <v>116</v>
      </c>
      <c r="J47" s="127">
        <v>0.11033053571428569</v>
      </c>
      <c r="K47" s="127">
        <v>7.3890046352040814E-2</v>
      </c>
      <c r="L47" s="127">
        <v>6.7981732967022604E-2</v>
      </c>
    </row>
    <row r="48" spans="2:12" x14ac:dyDescent="0.45">
      <c r="B48" s="96" t="s">
        <v>25</v>
      </c>
    </row>
    <row r="49" spans="2:10" ht="19" thickBot="1" x14ac:dyDescent="0.5">
      <c r="B49" s="95" t="s">
        <v>54</v>
      </c>
      <c r="C49" s="106">
        <v>4.3</v>
      </c>
      <c r="I49" s="99"/>
      <c r="J49" s="99"/>
    </row>
    <row r="50" spans="2:10" ht="19" thickBot="1" x14ac:dyDescent="0.5">
      <c r="B50" s="95" t="s">
        <v>55</v>
      </c>
      <c r="C50" s="109">
        <v>4.7</v>
      </c>
      <c r="I50" s="129" t="s">
        <v>98</v>
      </c>
      <c r="J50" s="130">
        <f>IF(Assumptions!C9=Assumptions_hidden!B18,Assumptions_hidden!C25,IF(Assumptions!C9=Assumptions_hidden!B28,Assumptions_hidden!C36,IF(Assumptions!C9=Assumptions_hidden!B39,Assumptions_hidden!C45,IF(Assumptions!C9=Assumptions_hidden!B48,Assumptions_hidden!C57,IF(Assumptions!C9=Assumptions_hidden!B60,Assumptions_hidden!C69,"-")))))</f>
        <v>23816.535987488089</v>
      </c>
    </row>
    <row r="51" spans="2:10" x14ac:dyDescent="0.45">
      <c r="B51" s="95" t="s">
        <v>56</v>
      </c>
      <c r="C51" s="106">
        <f>IF(Assumptions!D5="Oil", 0.8, IF(Assumptions!D5="Natural Gas", 0.85))</f>
        <v>0.8</v>
      </c>
    </row>
    <row r="52" spans="2:10" x14ac:dyDescent="0.45">
      <c r="B52" s="95" t="s">
        <v>57</v>
      </c>
      <c r="C52" s="106">
        <v>2.5299999999999998</v>
      </c>
    </row>
    <row r="53" spans="2:10" x14ac:dyDescent="0.45">
      <c r="B53" s="95" t="s">
        <v>35</v>
      </c>
      <c r="C53" s="104">
        <f>C13-(C13*C51)/Assumptions!D25</f>
        <v>6859.3047229886506</v>
      </c>
    </row>
    <row r="54" spans="2:10" x14ac:dyDescent="0.45">
      <c r="B54" s="95" t="s">
        <v>36</v>
      </c>
      <c r="C54" s="104">
        <f>C14-(C14/C52)/Assumptions!D26</f>
        <v>23.895872575453403</v>
      </c>
    </row>
    <row r="55" spans="2:10" x14ac:dyDescent="0.45">
      <c r="B55" s="95" t="s">
        <v>37</v>
      </c>
      <c r="C55" s="104">
        <f>SUM(C53:C54)</f>
        <v>6883.2005955641043</v>
      </c>
    </row>
    <row r="56" spans="2:10" x14ac:dyDescent="0.45">
      <c r="B56" s="95" t="s">
        <v>58</v>
      </c>
      <c r="C56" s="110">
        <v>1560</v>
      </c>
    </row>
    <row r="57" spans="2:10" x14ac:dyDescent="0.45">
      <c r="B57" s="95" t="s">
        <v>38</v>
      </c>
      <c r="C57" s="111">
        <f>Assumptions!D32*C5*Assumptions!D4</f>
        <v>10468.344281571428</v>
      </c>
    </row>
    <row r="58" spans="2:10" x14ac:dyDescent="0.45">
      <c r="B58" s="95" t="s">
        <v>39</v>
      </c>
      <c r="C58" s="104">
        <f>C13*Assumptions_hidden!C3+Assumptions_hidden!C14*Assumptions_hidden!C4-(C13+C14-C53-C54)*Assumptions_hidden!C4</f>
        <v>884.58210823361799</v>
      </c>
    </row>
    <row r="59" spans="2:10" ht="19" thickBot="1" x14ac:dyDescent="0.5">
      <c r="B59" s="98" t="s">
        <v>40</v>
      </c>
      <c r="C59" s="108">
        <f>C57/C58</f>
        <v>11.834225657666975</v>
      </c>
    </row>
    <row r="60" spans="2:10" x14ac:dyDescent="0.45">
      <c r="B60" s="96" t="s">
        <v>27</v>
      </c>
    </row>
    <row r="61" spans="2:10" x14ac:dyDescent="0.45">
      <c r="B61" s="95" t="s">
        <v>54</v>
      </c>
      <c r="C61" s="106">
        <v>4.3</v>
      </c>
      <c r="D61" s="15"/>
    </row>
    <row r="62" spans="2:10" x14ac:dyDescent="0.45">
      <c r="B62" s="95" t="s">
        <v>55</v>
      </c>
      <c r="C62" s="109">
        <v>4.7</v>
      </c>
      <c r="D62" s="15"/>
    </row>
    <row r="63" spans="2:10" x14ac:dyDescent="0.45">
      <c r="B63" s="95" t="s">
        <v>56</v>
      </c>
      <c r="C63" s="106">
        <f>IF(Assumptions!D5="Oil", 0.8, IF(Assumptions!D5="Natural Gas", 0.85))</f>
        <v>0.8</v>
      </c>
      <c r="D63" s="15"/>
    </row>
    <row r="64" spans="2:10" x14ac:dyDescent="0.45">
      <c r="B64" s="95" t="s">
        <v>57</v>
      </c>
      <c r="C64" s="106">
        <v>2.5299999999999998</v>
      </c>
    </row>
    <row r="65" spans="2:3" x14ac:dyDescent="0.45">
      <c r="B65" s="95" t="s">
        <v>35</v>
      </c>
      <c r="C65" s="104">
        <f>C13-(C13-C42)*C63/C61</f>
        <v>7408.03229599525</v>
      </c>
    </row>
    <row r="66" spans="2:3" x14ac:dyDescent="0.45">
      <c r="B66" s="95" t="s">
        <v>36</v>
      </c>
      <c r="C66" s="104">
        <f>C14-(C14-C43)/C64/C62</f>
        <v>24.663781791741865</v>
      </c>
    </row>
    <row r="67" spans="2:3" x14ac:dyDescent="0.45">
      <c r="B67" s="95" t="s">
        <v>37</v>
      </c>
      <c r="C67" s="104">
        <f>C65+C66</f>
        <v>7432.6960777869917</v>
      </c>
    </row>
    <row r="68" spans="2:3" x14ac:dyDescent="0.45">
      <c r="B68" s="95" t="s">
        <v>59</v>
      </c>
      <c r="C68" s="111">
        <f>(C5*Assumptions!D4)*(1-C40)</f>
        <v>4.3618820432615939</v>
      </c>
    </row>
    <row r="69" spans="2:3" x14ac:dyDescent="0.45">
      <c r="B69" s="95" t="s">
        <v>38</v>
      </c>
      <c r="C69" s="104">
        <f>C68*C56+C45</f>
        <v>23816.535987488089</v>
      </c>
    </row>
    <row r="70" spans="2:3" x14ac:dyDescent="0.45">
      <c r="B70" s="95" t="s">
        <v>39</v>
      </c>
      <c r="C70" s="111">
        <f>C13*Assumptions_hidden!C3+C14*Assumptions_hidden!C4-(C13+C14-C65-C66)*Assumptions_hidden!C4</f>
        <v>1011.2408168859936</v>
      </c>
    </row>
    <row r="71" spans="2:3" ht="19" thickBot="1" x14ac:dyDescent="0.5">
      <c r="B71" s="98" t="s">
        <v>40</v>
      </c>
      <c r="C71" s="108">
        <f>C69/C70</f>
        <v>23.551794577308033</v>
      </c>
    </row>
  </sheetData>
  <dataConsolidate/>
  <mergeCells count="6">
    <mergeCell ref="I19:J19"/>
    <mergeCell ref="K5:K6"/>
    <mergeCell ref="L5:L6"/>
    <mergeCell ref="B17:C17"/>
    <mergeCell ref="B1:D1"/>
    <mergeCell ref="I5:I6"/>
  </mergeCells>
  <hyperlinks>
    <hyperlink ref="Q6" r:id="rId1" xr:uid="{EAE8CB85-8F83-4022-A221-513F7602ECA3}"/>
    <hyperlink ref="M6" r:id="rId2" xr:uid="{D5041A23-82FD-44E8-B726-F0ACA83502A5}"/>
    <hyperlink ref="K17" r:id="rId3" location=":~:text=The%20average%20carbon%20dioxide%20coefficient,cubic%20foot%20(EIA%202022) " xr:uid="{219AFD99-D157-403E-93D1-0D0CE7B5717D}"/>
    <hyperlink ref="K16" r:id="rId4" location=":~:text=The%20CO2%20emissions%20from%20the,per%20kWh)%20%5B8%5D " xr:uid="{D2A7E5B6-8ABB-48E6-88FC-FD2E9D644FA8}"/>
    <hyperlink ref="N6" r:id="rId5" xr:uid="{038D5B04-3886-4445-9370-FD47B5F68B70}"/>
    <hyperlink ref="O6" r:id="rId6" xr:uid="{6ED74C77-41B4-4D63-9A00-A1F6791E20DC}"/>
    <hyperlink ref="P6" r:id="rId7" xr:uid="{4408EC2C-D243-4AD0-AC4F-53257DD9AAC7}"/>
    <hyperlink ref="J6" r:id="rId8" xr:uid="{A63ED3CB-FA14-4581-BAEE-472F36479438}"/>
    <hyperlink ref="O21" r:id="rId9" xr:uid="{1171C76D-B27A-48A0-A5C6-EE3141129244}"/>
  </hyperlinks>
  <pageMargins left="0.7" right="0.7" top="0.75" bottom="0.75" header="0.3" footer="0.3"/>
  <pageSetup orientation="portrait"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81611-0150-4A24-B316-9C758D9B58CC}">
  <sheetPr codeName="Sheet3"/>
  <dimension ref="A1:H35"/>
  <sheetViews>
    <sheetView zoomScale="40" zoomScaleNormal="40" workbookViewId="0">
      <selection activeCell="E27" sqref="E27"/>
    </sheetView>
  </sheetViews>
  <sheetFormatPr defaultRowHeight="14.5" x14ac:dyDescent="0.35"/>
  <cols>
    <col min="1" max="1" width="111" customWidth="1"/>
    <col min="2" max="2" width="26.54296875" customWidth="1"/>
    <col min="3" max="3" width="18.54296875" bestFit="1" customWidth="1"/>
    <col min="4" max="4" width="84.81640625" customWidth="1"/>
    <col min="5" max="5" width="34.453125" customWidth="1"/>
    <col min="6" max="6" width="23" customWidth="1"/>
  </cols>
  <sheetData>
    <row r="1" spans="1:6" ht="15" thickBot="1" x14ac:dyDescent="0.4">
      <c r="A1" s="134"/>
    </row>
    <row r="2" spans="1:6" ht="40" customHeight="1" thickBot="1" x14ac:dyDescent="0.4">
      <c r="A2" s="134"/>
      <c r="B2" s="181" t="s">
        <v>7</v>
      </c>
      <c r="C2" s="182"/>
      <c r="D2" s="9" t="str">
        <f>Assumptions!C9</f>
        <v>Windows Upgrade &amp; Thermal Insulation &amp; Heat Pump</v>
      </c>
    </row>
    <row r="3" spans="1:6" ht="19" thickBot="1" x14ac:dyDescent="0.5">
      <c r="A3" s="134"/>
      <c r="B3" s="177" t="s">
        <v>0</v>
      </c>
      <c r="C3" s="178"/>
      <c r="D3" s="63" t="str">
        <f>Assumptions!$D$2</f>
        <v>Greece</v>
      </c>
    </row>
    <row r="4" spans="1:6" ht="19" thickBot="1" x14ac:dyDescent="0.5">
      <c r="A4" s="134"/>
      <c r="B4" s="179"/>
      <c r="C4" s="180"/>
      <c r="D4" s="64" t="str">
        <f>Assumptions!$D$3</f>
        <v>1981-2010</v>
      </c>
    </row>
    <row r="5" spans="1:6" ht="36.65" customHeight="1" thickBot="1" x14ac:dyDescent="0.4">
      <c r="A5" s="134"/>
      <c r="B5" s="185">
        <f>IF(Assumptions_hidden!I33=Assumptions_hidden!B18,Assumptions_hidden!C26,IF(Assumptions_hidden!I33=Assumptions_hidden!B28,Assumptions_hidden!C37,IF(Assumptions_hidden!I33=Assumptions_hidden!B39,Assumptions_hidden!C46,IF(Assumptions_hidden!I33=Assumptions_hidden!B48,Assumptions_hidden!C58, IF(Assumptions_hidden!I33=Assumptions_hidden!B60,Assumptions_hidden!C70)))))</f>
        <v>1011.2408168859936</v>
      </c>
      <c r="C5" s="186"/>
      <c r="D5" s="187"/>
      <c r="E5" s="65" t="s">
        <v>8</v>
      </c>
      <c r="F5" s="89">
        <f>B5/Assumptions!D35</f>
        <v>25408.060725778731</v>
      </c>
    </row>
    <row r="6" spans="1:6" ht="18.5" x14ac:dyDescent="0.45">
      <c r="A6" s="134"/>
      <c r="F6" s="50"/>
    </row>
    <row r="7" spans="1:6" ht="23.5" customHeight="1" thickBot="1" x14ac:dyDescent="0.5">
      <c r="A7" s="134"/>
      <c r="F7" s="50"/>
    </row>
    <row r="8" spans="1:6" ht="33" customHeight="1" thickBot="1" x14ac:dyDescent="0.5">
      <c r="A8" s="134"/>
      <c r="B8" s="181" t="s">
        <v>7</v>
      </c>
      <c r="C8" s="182"/>
      <c r="D8" s="9" t="str">
        <f>Assumptions!C9</f>
        <v>Windows Upgrade &amp; Thermal Insulation &amp; Heat Pump</v>
      </c>
      <c r="F8" s="50"/>
    </row>
    <row r="9" spans="1:6" ht="19" thickBot="1" x14ac:dyDescent="0.5">
      <c r="A9" s="134"/>
      <c r="B9" s="177" t="s">
        <v>0</v>
      </c>
      <c r="C9" s="178"/>
      <c r="D9" s="63" t="str">
        <f>Assumptions!$D$2</f>
        <v>Greece</v>
      </c>
      <c r="F9" s="50"/>
    </row>
    <row r="10" spans="1:6" ht="17.149999999999999" customHeight="1" thickBot="1" x14ac:dyDescent="0.5">
      <c r="A10" s="134"/>
      <c r="B10" s="179"/>
      <c r="C10" s="180"/>
      <c r="D10" s="64" t="str">
        <f>Assumptions!$D$3</f>
        <v>1981-2010</v>
      </c>
      <c r="F10" s="50"/>
    </row>
    <row r="11" spans="1:6" ht="37.5" thickBot="1" x14ac:dyDescent="0.4">
      <c r="A11" s="134"/>
      <c r="B11" s="185">
        <f>IF(Assumptions_hidden!I33=Assumptions_hidden!B18,Assumptions_hidden!C26,IF(Assumptions_hidden!I33=Assumptions_hidden!B28,Assumptions_hidden!C37,IF(Assumptions_hidden!I33=Assumptions_hidden!B39,Assumptions_hidden!C46,IF(Assumptions_hidden!I33=Assumptions_hidden!B48,Assumptions_hidden!C58, IF(Assumptions_hidden!I33=Assumptions_hidden!B60,Assumptions_hidden!C70)))))</f>
        <v>1011.2408168859936</v>
      </c>
      <c r="C11" s="186"/>
      <c r="D11" s="187"/>
      <c r="E11" s="67" t="s">
        <v>9</v>
      </c>
      <c r="F11" s="89">
        <f>B11*((1-(1+Assumptions!D35)^-Assumptions!D36)/Assumptions!D35)</f>
        <v>17528.951413351089</v>
      </c>
    </row>
    <row r="12" spans="1:6" ht="19" thickBot="1" x14ac:dyDescent="0.5">
      <c r="A12" s="134"/>
      <c r="F12" s="50"/>
    </row>
    <row r="13" spans="1:6" ht="19" thickBot="1" x14ac:dyDescent="0.5">
      <c r="A13" s="134"/>
      <c r="B13" s="183" t="s">
        <v>11</v>
      </c>
      <c r="C13" s="184"/>
      <c r="D13" s="8" t="str">
        <f>Assumptions!C9</f>
        <v>Windows Upgrade &amp; Thermal Insulation &amp; Heat Pump</v>
      </c>
      <c r="E13" s="3"/>
      <c r="F13" s="90"/>
    </row>
    <row r="14" spans="1:6" ht="37.5" thickBot="1" x14ac:dyDescent="0.4">
      <c r="A14" s="134"/>
      <c r="B14" s="62" t="s">
        <v>2</v>
      </c>
      <c r="C14" s="92">
        <v>0.1</v>
      </c>
      <c r="D14" s="91">
        <f>B11*C14</f>
        <v>101.12408168859936</v>
      </c>
      <c r="E14" s="66" t="s">
        <v>10</v>
      </c>
      <c r="F14" s="89">
        <f>D14</f>
        <v>101.12408168859936</v>
      </c>
    </row>
    <row r="15" spans="1:6" ht="15" thickBot="1" x14ac:dyDescent="0.4">
      <c r="A15" s="134"/>
    </row>
    <row r="16" spans="1:6" ht="26.25" customHeight="1" x14ac:dyDescent="0.35">
      <c r="A16" s="134"/>
      <c r="B16" s="188" t="s">
        <v>86</v>
      </c>
      <c r="C16" s="189"/>
      <c r="D16" s="69" t="s">
        <v>103</v>
      </c>
      <c r="E16" s="83">
        <f>F5</f>
        <v>25408.060725778731</v>
      </c>
      <c r="F16" s="4"/>
    </row>
    <row r="17" spans="1:8" ht="23.25" customHeight="1" thickBot="1" x14ac:dyDescent="0.5">
      <c r="A17" s="134"/>
      <c r="B17" s="190"/>
      <c r="C17" s="191"/>
      <c r="D17" s="68" t="s">
        <v>104</v>
      </c>
      <c r="E17" s="84">
        <f>F11+F14</f>
        <v>17630.075495039688</v>
      </c>
      <c r="F17" s="4"/>
      <c r="G17" s="5"/>
    </row>
    <row r="18" spans="1:8" ht="18.75" customHeight="1" thickBot="1" x14ac:dyDescent="0.5">
      <c r="A18" s="134"/>
      <c r="D18" s="50"/>
      <c r="G18" s="5"/>
    </row>
    <row r="19" spans="1:8" ht="24" customHeight="1" x14ac:dyDescent="0.35">
      <c r="A19" s="134"/>
      <c r="B19" s="188" t="s">
        <v>102</v>
      </c>
      <c r="C19" s="189"/>
      <c r="D19" s="70" t="s">
        <v>105</v>
      </c>
      <c r="E19" s="80">
        <f>Assumptions_hidden!J50</f>
        <v>23816.535987488089</v>
      </c>
      <c r="F19" s="19"/>
      <c r="G19" s="20"/>
    </row>
    <row r="20" spans="1:8" ht="21" customHeight="1" x14ac:dyDescent="0.45">
      <c r="A20" s="134"/>
      <c r="B20" s="192"/>
      <c r="C20" s="193"/>
      <c r="D20" s="71" t="s">
        <v>99</v>
      </c>
      <c r="E20" s="81">
        <f>E19*Assumptions!D10</f>
        <v>11908.267993744044</v>
      </c>
      <c r="F20" s="19"/>
      <c r="G20" s="20"/>
    </row>
    <row r="21" spans="1:8" ht="24" customHeight="1" thickBot="1" x14ac:dyDescent="0.5">
      <c r="A21" s="134"/>
      <c r="B21" s="190"/>
      <c r="C21" s="191"/>
      <c r="D21" s="72" t="s">
        <v>100</v>
      </c>
      <c r="E21" s="82">
        <f>E19*Assumptions!D11</f>
        <v>11908.267993744044</v>
      </c>
    </row>
    <row r="22" spans="1:8" x14ac:dyDescent="0.35">
      <c r="A22" s="134"/>
    </row>
    <row r="23" spans="1:8" ht="15" thickBot="1" x14ac:dyDescent="0.4">
      <c r="A23" s="134"/>
      <c r="F23" s="6"/>
    </row>
    <row r="24" spans="1:8" ht="18.5" x14ac:dyDescent="0.35">
      <c r="A24" s="134"/>
      <c r="B24" s="194" t="s">
        <v>134</v>
      </c>
      <c r="C24" s="195"/>
      <c r="D24" s="73" t="s">
        <v>106</v>
      </c>
      <c r="E24" s="85">
        <f>(E20/((1-(1+Assumptions!D35)^-Assumptions!D36)/Assumptions!D35))/12</f>
        <v>57.24874984306944</v>
      </c>
      <c r="F24" s="21"/>
    </row>
    <row r="25" spans="1:8" ht="18.5" x14ac:dyDescent="0.35">
      <c r="A25" s="134"/>
      <c r="B25" s="196"/>
      <c r="C25" s="197"/>
      <c r="D25" s="74" t="s">
        <v>107</v>
      </c>
      <c r="E25" s="86">
        <f>(E21/((1-(1+Assumptions!D35)^-Assumptions!D36)/Assumptions!D35))/12</f>
        <v>57.24874984306944</v>
      </c>
    </row>
    <row r="26" spans="1:8" ht="15" customHeight="1" x14ac:dyDescent="0.45">
      <c r="A26" s="134"/>
      <c r="B26" s="196"/>
      <c r="C26" s="197"/>
      <c r="E26" s="34"/>
      <c r="H26" s="19"/>
    </row>
    <row r="27" spans="1:8" ht="18.5" x14ac:dyDescent="0.35">
      <c r="A27" s="176" t="s">
        <v>13</v>
      </c>
      <c r="B27" s="196"/>
      <c r="C27" s="197"/>
      <c r="D27" s="75" t="s">
        <v>108</v>
      </c>
      <c r="E27" s="87">
        <f>(E16/((1-(1+Assumptions!D35)^-Assumptions!D36)/Assumptions!D35))/12</f>
        <v>122.14872164883934</v>
      </c>
      <c r="F27" s="22"/>
      <c r="H27" s="19"/>
    </row>
    <row r="28" spans="1:8" ht="27" customHeight="1" thickBot="1" x14ac:dyDescent="0.4">
      <c r="A28" s="176"/>
      <c r="B28" s="196"/>
      <c r="C28" s="197"/>
      <c r="D28" s="76" t="s">
        <v>109</v>
      </c>
      <c r="E28" s="88">
        <f>(E17/((1-(1+Assumptions!D35)^-Assumptions!D36)/Assumptions!D35))/12</f>
        <v>84.756219985995173</v>
      </c>
      <c r="F28" s="19"/>
    </row>
    <row r="29" spans="1:8" ht="19" thickBot="1" x14ac:dyDescent="0.5">
      <c r="A29" s="176"/>
      <c r="B29" s="196"/>
      <c r="C29" s="197"/>
      <c r="D29" s="50"/>
    </row>
    <row r="30" spans="1:8" ht="37.5" thickBot="1" x14ac:dyDescent="0.5">
      <c r="A30" s="176"/>
      <c r="B30" s="196"/>
      <c r="C30" s="197"/>
      <c r="D30" s="77" t="s">
        <v>110</v>
      </c>
      <c r="E30" s="24">
        <f>E27*Assumptions!D10</f>
        <v>61.074360824419671</v>
      </c>
      <c r="F30" s="17" t="s">
        <v>3</v>
      </c>
    </row>
    <row r="31" spans="1:8" ht="37.5" thickBot="1" x14ac:dyDescent="0.5">
      <c r="B31" s="196"/>
      <c r="C31" s="197"/>
      <c r="D31" s="78" t="s">
        <v>111</v>
      </c>
      <c r="E31" s="79">
        <f>E28*Assumptions!D10</f>
        <v>42.378109992997587</v>
      </c>
      <c r="F31" s="17" t="s">
        <v>3</v>
      </c>
    </row>
    <row r="32" spans="1:8" ht="16" thickBot="1" x14ac:dyDescent="0.4">
      <c r="B32" s="196"/>
      <c r="C32" s="197"/>
      <c r="F32" s="93"/>
    </row>
    <row r="33" spans="2:6" x14ac:dyDescent="0.35">
      <c r="B33" s="196"/>
      <c r="C33" s="197"/>
      <c r="D33" s="200" t="s">
        <v>112</v>
      </c>
      <c r="E33" s="173">
        <f>IF(Assumptions!D10&gt;0,SUM(E30:E31))</f>
        <v>103.45247081741726</v>
      </c>
      <c r="F33" s="175" t="s">
        <v>3</v>
      </c>
    </row>
    <row r="34" spans="2:6" ht="15" thickBot="1" x14ac:dyDescent="0.4">
      <c r="B34" s="198"/>
      <c r="C34" s="199"/>
      <c r="D34" s="201"/>
      <c r="E34" s="174"/>
      <c r="F34" s="175"/>
    </row>
    <row r="35" spans="2:6" ht="54" customHeight="1" x14ac:dyDescent="0.35">
      <c r="F35" s="23"/>
    </row>
  </sheetData>
  <mergeCells count="15">
    <mergeCell ref="E33:E34"/>
    <mergeCell ref="F33:F34"/>
    <mergeCell ref="A27:A30"/>
    <mergeCell ref="A1:A26"/>
    <mergeCell ref="B9:C10"/>
    <mergeCell ref="B2:C2"/>
    <mergeCell ref="B8:C8"/>
    <mergeCell ref="B13:C13"/>
    <mergeCell ref="B3:C4"/>
    <mergeCell ref="B5:D5"/>
    <mergeCell ref="B11:D11"/>
    <mergeCell ref="B16:C17"/>
    <mergeCell ref="B19:C21"/>
    <mergeCell ref="B24:C34"/>
    <mergeCell ref="D33:D3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Start</vt:lpstr>
      <vt:lpstr>Assumptions</vt:lpstr>
      <vt:lpstr>Assumptions_hidden</vt:lpstr>
      <vt:lpstr>Benefits_Calculation </vt:lpstr>
      <vt:lpstr>Start!_Hlk56671084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Alexandros Flamos</dc:creator>
  <cp:lastModifiedBy>DIMITRIOS PAPANTONIS</cp:lastModifiedBy>
  <dcterms:created xsi:type="dcterms:W3CDTF">2018-01-06T14:02:34Z</dcterms:created>
  <dcterms:modified xsi:type="dcterms:W3CDTF">2023-11-16T10:29:18Z</dcterms:modified>
</cp:coreProperties>
</file>